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ce\OneDrive\Documents\Solidaridad\GGP\Final\"/>
    </mc:Choice>
  </mc:AlternateContent>
  <bookViews>
    <workbookView xWindow="0" yWindow="0" windowWidth="16380" windowHeight="8190" tabRatio="500" firstSheet="1" activeTab="2"/>
  </bookViews>
  <sheets>
    <sheet name="Overall Info" sheetId="1" state="hidden" r:id="rId1"/>
    <sheet name="Total" sheetId="7" r:id="rId2"/>
    <sheet name="CostosDeJapon" sheetId="6" r:id="rId3"/>
    <sheet name="Contractor" sheetId="2" state="hidden" r:id="rId4"/>
    <sheet name="Contrapartida" sheetId="4" r:id="rId5"/>
  </sheets>
  <definedNames>
    <definedName name="ConsultancyRate" localSheetId="4">#REF!</definedName>
    <definedName name="ConsultancyRate" localSheetId="2">#REF!</definedName>
    <definedName name="ConsultancyRate">#REF!</definedName>
    <definedName name="InstructorRate" localSheetId="4">#REF!</definedName>
    <definedName name="InstructorRate" localSheetId="2">#REF!</definedName>
    <definedName name="InstructorRate">#REF!</definedName>
    <definedName name="XR" localSheetId="4">#REF!</definedName>
    <definedName name="XR" localSheetId="2">#REF!</definedName>
    <definedName name="XR">#REF!</definedName>
  </definedNames>
  <calcPr calcId="171027"/>
</workbook>
</file>

<file path=xl/calcChain.xml><?xml version="1.0" encoding="utf-8"?>
<calcChain xmlns="http://schemas.openxmlformats.org/spreadsheetml/2006/main">
  <c r="H5" i="4" l="1"/>
  <c r="C6" i="7" l="1"/>
  <c r="C8" i="7"/>
  <c r="C9" i="7"/>
  <c r="D9" i="7" s="1"/>
  <c r="H13" i="4"/>
  <c r="H2" i="4"/>
  <c r="G16" i="4"/>
  <c r="G17" i="4"/>
  <c r="G18" i="4"/>
  <c r="G19" i="4"/>
  <c r="G20" i="4"/>
  <c r="G21" i="4"/>
  <c r="G9" i="4" l="1"/>
  <c r="G12" i="4"/>
  <c r="G14" i="4"/>
  <c r="G15" i="4"/>
  <c r="G4" i="4"/>
  <c r="G3" i="4"/>
  <c r="F8" i="4"/>
  <c r="F7" i="4"/>
  <c r="F6" i="4"/>
  <c r="H101" i="6" l="1"/>
  <c r="K101" i="6" s="1"/>
  <c r="H102" i="6"/>
  <c r="J102" i="6" s="1"/>
  <c r="H103" i="6"/>
  <c r="K103" i="6" s="1"/>
  <c r="H109" i="6"/>
  <c r="M109" i="6" s="1"/>
  <c r="H108" i="6"/>
  <c r="M108" i="6" s="1"/>
  <c r="H107" i="6"/>
  <c r="M107" i="6" s="1"/>
  <c r="H106" i="6"/>
  <c r="G104" i="6"/>
  <c r="H104" i="6" s="1"/>
  <c r="H100" i="6"/>
  <c r="L100" i="6" s="1"/>
  <c r="H99" i="6"/>
  <c r="L99" i="6" s="1"/>
  <c r="H98" i="6"/>
  <c r="L98" i="6" s="1"/>
  <c r="H97" i="6"/>
  <c r="L97" i="6" s="1"/>
  <c r="H96" i="6"/>
  <c r="L96" i="6" s="1"/>
  <c r="H95" i="6"/>
  <c r="L95" i="6" s="1"/>
  <c r="H94" i="6"/>
  <c r="L94" i="6" s="1"/>
  <c r="H93" i="6"/>
  <c r="H91" i="6"/>
  <c r="L91" i="6" s="1"/>
  <c r="H90" i="6"/>
  <c r="L90" i="6" s="1"/>
  <c r="H89" i="6"/>
  <c r="L89" i="6" s="1"/>
  <c r="H88" i="6"/>
  <c r="K88" i="6" s="1"/>
  <c r="H87" i="6"/>
  <c r="K87" i="6" s="1"/>
  <c r="H86" i="6"/>
  <c r="K86" i="6" s="1"/>
  <c r="H85" i="6"/>
  <c r="H83" i="6"/>
  <c r="J83" i="6" s="1"/>
  <c r="H82" i="6"/>
  <c r="H80" i="6"/>
  <c r="K80" i="6" s="1"/>
  <c r="H79" i="6"/>
  <c r="J79" i="6" s="1"/>
  <c r="H78" i="6"/>
  <c r="J78" i="6" s="1"/>
  <c r="H77" i="6"/>
  <c r="J77" i="6" s="1"/>
  <c r="H76" i="6"/>
  <c r="J76" i="6" s="1"/>
  <c r="H75" i="6"/>
  <c r="J75" i="6" s="1"/>
  <c r="H74" i="6"/>
  <c r="J74" i="6" s="1"/>
  <c r="H73" i="6"/>
  <c r="J73" i="6" s="1"/>
  <c r="H72" i="6"/>
  <c r="J72" i="6" s="1"/>
  <c r="H71" i="6"/>
  <c r="J71" i="6" s="1"/>
  <c r="H70" i="6"/>
  <c r="J70" i="6" s="1"/>
  <c r="H69" i="6"/>
  <c r="J69" i="6" s="1"/>
  <c r="H68" i="6"/>
  <c r="H66" i="6"/>
  <c r="K66" i="6" s="1"/>
  <c r="H65" i="6"/>
  <c r="K65" i="6" s="1"/>
  <c r="H64" i="6"/>
  <c r="K64" i="6" s="1"/>
  <c r="H63" i="6"/>
  <c r="J63" i="6" s="1"/>
  <c r="H62" i="6"/>
  <c r="H60" i="6"/>
  <c r="L60" i="6" s="1"/>
  <c r="H59" i="6"/>
  <c r="J59" i="6" s="1"/>
  <c r="H58" i="6"/>
  <c r="J58" i="6" s="1"/>
  <c r="H57" i="6"/>
  <c r="J57" i="6" s="1"/>
  <c r="H56" i="6"/>
  <c r="J56" i="6" s="1"/>
  <c r="H55" i="6"/>
  <c r="J55" i="6" s="1"/>
  <c r="H54" i="6"/>
  <c r="H52" i="6"/>
  <c r="L52" i="6" s="1"/>
  <c r="H51" i="6"/>
  <c r="J51" i="6" s="1"/>
  <c r="H50" i="6"/>
  <c r="H48" i="6"/>
  <c r="L48" i="6" s="1"/>
  <c r="H47" i="6"/>
  <c r="J47" i="6" s="1"/>
  <c r="H46" i="6"/>
  <c r="J46" i="6" s="1"/>
  <c r="H45" i="6"/>
  <c r="J45" i="6" s="1"/>
  <c r="H44" i="6"/>
  <c r="H42" i="6"/>
  <c r="J42" i="6" s="1"/>
  <c r="H41" i="6"/>
  <c r="H39" i="6"/>
  <c r="L39" i="6" s="1"/>
  <c r="H38" i="6"/>
  <c r="J38" i="6" s="1"/>
  <c r="H37" i="6"/>
  <c r="H35" i="6"/>
  <c r="L35" i="6" s="1"/>
  <c r="H34" i="6"/>
  <c r="J34" i="6" s="1"/>
  <c r="H33" i="6"/>
  <c r="J33" i="6" s="1"/>
  <c r="H32" i="6"/>
  <c r="J32" i="6" s="1"/>
  <c r="H31" i="6"/>
  <c r="J31" i="6" s="1"/>
  <c r="H30" i="6"/>
  <c r="J30" i="6" s="1"/>
  <c r="H29" i="6"/>
  <c r="J29" i="6" s="1"/>
  <c r="H28" i="6"/>
  <c r="J28" i="6" s="1"/>
  <c r="H27" i="6"/>
  <c r="H25" i="6"/>
  <c r="L25" i="6" s="1"/>
  <c r="H24" i="6"/>
  <c r="J24" i="6" s="1"/>
  <c r="H23" i="6"/>
  <c r="J23" i="6" s="1"/>
  <c r="H22" i="6"/>
  <c r="J22" i="6" s="1"/>
  <c r="H21" i="6"/>
  <c r="J21" i="6" s="1"/>
  <c r="H20" i="6"/>
  <c r="H18" i="6"/>
  <c r="J18" i="6" s="1"/>
  <c r="H17" i="6"/>
  <c r="J17" i="6" s="1"/>
  <c r="H16" i="6"/>
  <c r="K16" i="6" s="1"/>
  <c r="H15" i="6"/>
  <c r="K15" i="6" s="1"/>
  <c r="H14" i="6"/>
  <c r="K14" i="6" s="1"/>
  <c r="H13" i="6"/>
  <c r="H11" i="6"/>
  <c r="K11" i="6" s="1"/>
  <c r="H10" i="6"/>
  <c r="K10" i="6" s="1"/>
  <c r="H9" i="6"/>
  <c r="J9" i="6" s="1"/>
  <c r="H8" i="6"/>
  <c r="K8" i="6" s="1"/>
  <c r="H7" i="6"/>
  <c r="K7" i="6" s="1"/>
  <c r="H6" i="6"/>
  <c r="L6" i="6" s="1"/>
  <c r="H5" i="6"/>
  <c r="L5" i="6" s="1"/>
  <c r="H4" i="6"/>
  <c r="K4" i="6" s="1"/>
  <c r="H3" i="6"/>
  <c r="G13" i="2"/>
  <c r="G12" i="2"/>
  <c r="G6" i="2"/>
  <c r="G7" i="2"/>
  <c r="G8" i="2"/>
  <c r="G9" i="2"/>
  <c r="G10" i="2"/>
  <c r="G11" i="2"/>
  <c r="G5" i="2"/>
  <c r="M106" i="6" l="1"/>
  <c r="I105" i="6"/>
  <c r="L93" i="6"/>
  <c r="I92" i="6"/>
  <c r="L104" i="6"/>
  <c r="I104" i="6"/>
  <c r="I84" i="6"/>
  <c r="J82" i="6"/>
  <c r="I81" i="6"/>
  <c r="J68" i="6"/>
  <c r="I67" i="6"/>
  <c r="J62" i="6"/>
  <c r="I61" i="6"/>
  <c r="J54" i="6"/>
  <c r="I53" i="6"/>
  <c r="J50" i="6"/>
  <c r="I49" i="6"/>
  <c r="J44" i="6"/>
  <c r="I43" i="6"/>
  <c r="J41" i="6"/>
  <c r="K41" i="6" s="1"/>
  <c r="I40" i="6"/>
  <c r="J37" i="6"/>
  <c r="I36" i="6"/>
  <c r="K27" i="6"/>
  <c r="I26" i="6"/>
  <c r="J20" i="6"/>
  <c r="I19" i="6"/>
  <c r="K13" i="6"/>
  <c r="I12" i="6"/>
  <c r="J3" i="6"/>
  <c r="I2" i="6"/>
  <c r="M110" i="6"/>
  <c r="B7" i="7" s="1"/>
  <c r="D7" i="7" s="1"/>
  <c r="K42" i="6"/>
  <c r="K85" i="6"/>
  <c r="G15" i="2"/>
  <c r="G16" i="2"/>
  <c r="G17" i="2"/>
  <c r="G18" i="2"/>
  <c r="G19" i="2"/>
  <c r="G14" i="2"/>
  <c r="G21" i="2"/>
  <c r="G22" i="2"/>
  <c r="G23" i="2"/>
  <c r="G24" i="2"/>
  <c r="G25" i="2"/>
  <c r="G20" i="2"/>
  <c r="G31" i="2"/>
  <c r="G32" i="2"/>
  <c r="G33" i="2"/>
  <c r="G34" i="2"/>
  <c r="G30" i="2"/>
  <c r="G8" i="4"/>
  <c r="G7" i="4"/>
  <c r="G6" i="4"/>
  <c r="G27" i="2"/>
  <c r="G28" i="2"/>
  <c r="G29" i="2"/>
  <c r="G35" i="2"/>
  <c r="G36" i="2"/>
  <c r="G37" i="2"/>
  <c r="G38" i="2"/>
  <c r="G26" i="2"/>
  <c r="G39" i="2"/>
  <c r="L110" i="6" l="1"/>
  <c r="I110" i="6"/>
  <c r="J110" i="6"/>
  <c r="B5" i="7" s="1"/>
  <c r="D5" i="7" s="1"/>
  <c r="B8" i="7"/>
  <c r="D8" i="7" s="1"/>
  <c r="K110" i="6"/>
  <c r="G43" i="2"/>
  <c r="G44" i="2"/>
  <c r="G41" i="2"/>
  <c r="G42" i="2"/>
  <c r="G45" i="2"/>
  <c r="G46" i="2"/>
  <c r="G47" i="2"/>
  <c r="G48" i="2"/>
  <c r="G49" i="2"/>
  <c r="G50" i="2"/>
  <c r="G51" i="2"/>
  <c r="G52" i="2"/>
  <c r="G53" i="2"/>
  <c r="G54" i="2"/>
  <c r="G40" i="2"/>
  <c r="G82" i="2"/>
  <c r="G101" i="2"/>
  <c r="G102" i="2"/>
  <c r="G103" i="2"/>
  <c r="G104" i="2"/>
  <c r="G56" i="2"/>
  <c r="G57" i="2"/>
  <c r="G58" i="2"/>
  <c r="G59" i="2"/>
  <c r="G55" i="2"/>
  <c r="G72" i="2"/>
  <c r="G73" i="2"/>
  <c r="G74" i="2"/>
  <c r="G69" i="2"/>
  <c r="G61" i="2"/>
  <c r="G62" i="2"/>
  <c r="G63" i="2"/>
  <c r="G64" i="2"/>
  <c r="G65" i="2"/>
  <c r="G66" i="2"/>
  <c r="G67" i="2"/>
  <c r="G68" i="2"/>
  <c r="G70" i="2"/>
  <c r="G71" i="2"/>
  <c r="G60" i="2"/>
  <c r="G97" i="2"/>
  <c r="G96" i="2"/>
  <c r="G95" i="2"/>
  <c r="G88" i="2"/>
  <c r="G89" i="2"/>
  <c r="G90" i="2"/>
  <c r="G91" i="2"/>
  <c r="G92" i="2"/>
  <c r="G93" i="2"/>
  <c r="G94" i="2"/>
  <c r="G86" i="2"/>
  <c r="G87" i="2"/>
  <c r="B6" i="7" l="1"/>
  <c r="D6" i="7" s="1"/>
  <c r="H2" i="2"/>
  <c r="G81" i="2"/>
  <c r="G80" i="2"/>
  <c r="B11" i="7" l="1"/>
  <c r="G79" i="2"/>
  <c r="F98" i="2"/>
  <c r="G98" i="2" s="1"/>
  <c r="H85" i="2" s="1"/>
  <c r="H78" i="2" l="1"/>
  <c r="G100" i="2"/>
  <c r="H99" i="2" s="1"/>
  <c r="G107" i="2" l="1"/>
  <c r="B2" i="1"/>
  <c r="B110" i="2" l="1"/>
  <c r="B111" i="2"/>
  <c r="B3" i="1"/>
  <c r="D111" i="2" l="1"/>
  <c r="B4" i="1"/>
  <c r="C2" i="1" l="1"/>
  <c r="C3" i="1"/>
  <c r="H110" i="6"/>
  <c r="G23" i="4" l="1"/>
  <c r="G24" i="4" s="1"/>
  <c r="M111" i="6"/>
  <c r="J111" i="6"/>
  <c r="L111" i="6"/>
  <c r="K111" i="6"/>
  <c r="C10" i="7" l="1"/>
  <c r="D10" i="7" s="1"/>
  <c r="D11" i="7" s="1"/>
  <c r="E6" i="7" s="1"/>
  <c r="H22" i="4"/>
  <c r="C11" i="7" l="1"/>
  <c r="C12" i="7" s="1"/>
  <c r="E8" i="7"/>
  <c r="E5" i="7"/>
  <c r="B12" i="7"/>
  <c r="E7" i="7"/>
</calcChain>
</file>

<file path=xl/sharedStrings.xml><?xml version="1.0" encoding="utf-8"?>
<sst xmlns="http://schemas.openxmlformats.org/spreadsheetml/2006/main" count="544" uniqueCount="192">
  <si>
    <t>Cost</t>
  </si>
  <si>
    <t>Amount</t>
  </si>
  <si>
    <t>Proportion funded by JCT</t>
  </si>
  <si>
    <t>Cost of the action including extention activities (provision of medical care)</t>
  </si>
  <si>
    <t>Cost of the project presented to Jephcott Charitable trust</t>
  </si>
  <si>
    <t>Amount requested from JCT</t>
  </si>
  <si>
    <t>Grand Total</t>
  </si>
  <si>
    <t xml:space="preserve"> </t>
  </si>
  <si>
    <t>Amount (rounded)</t>
  </si>
  <si>
    <t>Amount requested from UN</t>
  </si>
  <si>
    <t>lumpsum</t>
  </si>
  <si>
    <t>Cost of the action</t>
  </si>
  <si>
    <t xml:space="preserve">UN's </t>
  </si>
  <si>
    <t>Unidad especificación</t>
  </si>
  <si>
    <t xml:space="preserve">Unidad </t>
  </si>
  <si>
    <t># de unidades</t>
  </si>
  <si>
    <t>Costo total del artículo(en COP)</t>
  </si>
  <si>
    <t>1. Materiales</t>
  </si>
  <si>
    <t>2. Mano de obra</t>
  </si>
  <si>
    <t>3. AIU - Administración, Imprevistos y Utilidad</t>
  </si>
  <si>
    <t xml:space="preserve">4. Transporte </t>
  </si>
  <si>
    <t>5. IVA</t>
  </si>
  <si>
    <t>Licencia de construccion</t>
  </si>
  <si>
    <t>Analysis de suelo</t>
  </si>
  <si>
    <t>Otras licencias y certificaiones</t>
  </si>
  <si>
    <t>Licencias &amp; normas</t>
  </si>
  <si>
    <t>Interventoría</t>
  </si>
  <si>
    <t>Interventoría del proyecto</t>
  </si>
  <si>
    <t>5. Mobilario, equipo</t>
  </si>
  <si>
    <t>Sillas</t>
  </si>
  <si>
    <t xml:space="preserve">Messas </t>
  </si>
  <si>
    <t>Unidades de almacenamiento</t>
  </si>
  <si>
    <t>Pizzara</t>
  </si>
  <si>
    <t>Escritorio con silla</t>
  </si>
  <si>
    <t>Ventiladores</t>
  </si>
  <si>
    <t>Sofa</t>
  </si>
  <si>
    <t>Gastos generales de SEM</t>
  </si>
  <si>
    <t>Gastos generales de contratista</t>
  </si>
  <si>
    <t xml:space="preserve">Imprevistos de contratista </t>
  </si>
  <si>
    <t>M2</t>
  </si>
  <si>
    <t>Valor unitario en COP</t>
  </si>
  <si>
    <t>Residente obra 1 @ 50%</t>
  </si>
  <si>
    <t>mes</t>
  </si>
  <si>
    <t>sem</t>
  </si>
  <si>
    <t xml:space="preserve">Almacenista </t>
  </si>
  <si>
    <t xml:space="preserve">Maestro </t>
  </si>
  <si>
    <t>Vigilancia</t>
  </si>
  <si>
    <t>Administracion de contratista</t>
  </si>
  <si>
    <t>Cuadrilla transportes</t>
  </si>
  <si>
    <t xml:space="preserve">Imprevistos </t>
  </si>
  <si>
    <t xml:space="preserve">Cuadrilla aseos </t>
  </si>
  <si>
    <t>Ayudante seguridad industrial 1</t>
  </si>
  <si>
    <t>Ayudante 1</t>
  </si>
  <si>
    <t>Materiales varios</t>
  </si>
  <si>
    <t>Papeleria</t>
  </si>
  <si>
    <t>Materiales generales de contratista</t>
  </si>
  <si>
    <t>Aseos construccion</t>
  </si>
  <si>
    <t>Aseo final</t>
  </si>
  <si>
    <t>Botada escombros</t>
  </si>
  <si>
    <t>M3</t>
  </si>
  <si>
    <t>Dotacion personal</t>
  </si>
  <si>
    <t>Caja menor</t>
  </si>
  <si>
    <t>Ensayos laboratorio</t>
  </si>
  <si>
    <t>Acarreos obra</t>
  </si>
  <si>
    <t>Transporte de contratista</t>
  </si>
  <si>
    <t xml:space="preserve">Seguridad industrial </t>
  </si>
  <si>
    <t xml:space="preserve">Equipos seguridad industrial </t>
  </si>
  <si>
    <t>Servicios publicos</t>
  </si>
  <si>
    <t>Vibrador concreto</t>
  </si>
  <si>
    <t>Fomraleta vigas</t>
  </si>
  <si>
    <t>GB</t>
  </si>
  <si>
    <t>UN</t>
  </si>
  <si>
    <t>Concretadora</t>
  </si>
  <si>
    <t xml:space="preserve">Taladros </t>
  </si>
  <si>
    <t>Teleras 1.35 x 0.90</t>
  </si>
  <si>
    <t>Teleras 1.35 x 0.45</t>
  </si>
  <si>
    <t>Indica Si / No en especie</t>
  </si>
  <si>
    <t>Alquiler andamio modular</t>
  </si>
  <si>
    <t>dia</t>
  </si>
  <si>
    <t>Alquier vibrocompactador</t>
  </si>
  <si>
    <t>Herramienta menor</t>
  </si>
  <si>
    <t>Madera de consumo</t>
  </si>
  <si>
    <t>Cortadora de bloque</t>
  </si>
  <si>
    <t>Nombre de un colaborador y notas adicionales</t>
  </si>
  <si>
    <t xml:space="preserve">Discos cortadora </t>
  </si>
  <si>
    <t>Coches llanta pneumatica</t>
  </si>
  <si>
    <t>ACPM y combustibles</t>
  </si>
  <si>
    <t>Mantenimiento equipo</t>
  </si>
  <si>
    <t>Equipos especiales</t>
  </si>
  <si>
    <t>Red contra incendios general</t>
  </si>
  <si>
    <t>Senaletica</t>
  </si>
  <si>
    <t>Si</t>
  </si>
  <si>
    <t>Estucos y pinturas</t>
  </si>
  <si>
    <t>Estuco muros interiores</t>
  </si>
  <si>
    <t>Vinilo muros internos</t>
  </si>
  <si>
    <t>Lavada de fachada</t>
  </si>
  <si>
    <t>Hidrofugada de fachada</t>
  </si>
  <si>
    <t>Resanes obr blanca</t>
  </si>
  <si>
    <t>Categoria en la cotizacion</t>
  </si>
  <si>
    <t>Ítems</t>
  </si>
  <si>
    <t>Pisos</t>
  </si>
  <si>
    <t>Entresuelo interior + Geotex</t>
  </si>
  <si>
    <t xml:space="preserve">Mortero de base </t>
  </si>
  <si>
    <t>Piso baldosa grano</t>
  </si>
  <si>
    <t>Zocalo baldosa grano</t>
  </si>
  <si>
    <t>ml</t>
  </si>
  <si>
    <t>Zocalo tableta gres</t>
  </si>
  <si>
    <t>Piso tableta de gres</t>
  </si>
  <si>
    <t>Elementos no disenados</t>
  </si>
  <si>
    <t>Equipo y herraminetas</t>
  </si>
  <si>
    <t>Costos de contratista</t>
  </si>
  <si>
    <t>Revoques, forros e imperm</t>
  </si>
  <si>
    <t>Revoque muros interiores</t>
  </si>
  <si>
    <t>Proteccion ventanas, vidrieras, y persianas</t>
  </si>
  <si>
    <t>Puertas, ventanas y cerraduras</t>
  </si>
  <si>
    <t>(P-01)(0.95X2.70) - Puerta lamina CR CAL18</t>
  </si>
  <si>
    <t>(V-01) Ventanas aluminio y vidrio</t>
  </si>
  <si>
    <t>Reja metalica ventanas</t>
  </si>
  <si>
    <t>Llleno ventanas y puertas</t>
  </si>
  <si>
    <t>SEM</t>
  </si>
  <si>
    <t>Proporcion de costos totales</t>
  </si>
  <si>
    <t>Instalaciones</t>
  </si>
  <si>
    <t>Pantalla de televisión</t>
  </si>
  <si>
    <t>Instalaciones electricas</t>
  </si>
  <si>
    <t xml:space="preserve">Instalaciones hydrosanitarias </t>
  </si>
  <si>
    <t>Cubiertas y cielos</t>
  </si>
  <si>
    <t>Cubierta en teja tipo sanduche</t>
  </si>
  <si>
    <t xml:space="preserve">Estructura metalica  de cubierta </t>
  </si>
  <si>
    <t>Mamposteria y cerramientos</t>
  </si>
  <si>
    <t>Armada y desarmada andamios modulares</t>
  </si>
  <si>
    <t>Muro bloque liso 15 x 20 x 40</t>
  </si>
  <si>
    <t xml:space="preserve">Dintel en concreto </t>
  </si>
  <si>
    <t>Lagrimal en concreto</t>
  </si>
  <si>
    <t xml:space="preserve">Resanes mamposteria </t>
  </si>
  <si>
    <t xml:space="preserve">Juntas de mamposteria </t>
  </si>
  <si>
    <t xml:space="preserve">Anclajes y refuerzo mamposteria (2KG/M2) </t>
  </si>
  <si>
    <t>Columnas y dovelas de confinamiento</t>
  </si>
  <si>
    <t>Estructura</t>
  </si>
  <si>
    <t>Vigas de fundacion</t>
  </si>
  <si>
    <t>Solados 3000 PSI</t>
  </si>
  <si>
    <t>Vigas aereas</t>
  </si>
  <si>
    <t>Acero de refuerzo 10kg/M2</t>
  </si>
  <si>
    <t>kg</t>
  </si>
  <si>
    <t>Resanes estructura</t>
  </si>
  <si>
    <t>Excavaciones, llenos y filtros</t>
  </si>
  <si>
    <t>Descapote de terreno</t>
  </si>
  <si>
    <t xml:space="preserve">Movimiento de tierra </t>
  </si>
  <si>
    <t xml:space="preserve">Excavacion vigas de fundacion </t>
  </si>
  <si>
    <t>Excavacion 0 a 2 redes y otra</t>
  </si>
  <si>
    <t>Lleno en arenilla</t>
  </si>
  <si>
    <t>Lleno y acarreo material de excavacion</t>
  </si>
  <si>
    <t>Preliminares</t>
  </si>
  <si>
    <t>Campamento</t>
  </si>
  <si>
    <t>Desmonte campamento</t>
  </si>
  <si>
    <t>Dotacion oficina provisional</t>
  </si>
  <si>
    <t>Electrica provisional</t>
  </si>
  <si>
    <t>Hydrosanitaria provisional</t>
  </si>
  <si>
    <t>Topografia</t>
  </si>
  <si>
    <t>Cerramineto provisional</t>
  </si>
  <si>
    <t>Montaje y desmontaje equipo provisionales</t>
  </si>
  <si>
    <t>Demociliones y adequaciones</t>
  </si>
  <si>
    <t>MATERIALES</t>
  </si>
  <si>
    <t>OBRA</t>
  </si>
  <si>
    <t>AIU</t>
  </si>
  <si>
    <t>Contador @ 20%</t>
  </si>
  <si>
    <t>Papeleria y mensajeria @ 10%</t>
  </si>
  <si>
    <t>Natalia Pino</t>
  </si>
  <si>
    <t>Chris Lacey</t>
  </si>
  <si>
    <t>Construccion del sitio del proyecto</t>
  </si>
  <si>
    <t>TRANSPORTE</t>
  </si>
  <si>
    <t>IVA</t>
  </si>
  <si>
    <t>Gastos generales</t>
  </si>
  <si>
    <t>Materiales generales</t>
  </si>
  <si>
    <t>Transporte</t>
  </si>
  <si>
    <t>Categoria</t>
  </si>
  <si>
    <t xml:space="preserve">Total </t>
  </si>
  <si>
    <t>Ref</t>
  </si>
  <si>
    <t>Cantidad</t>
  </si>
  <si>
    <t>Arquitecto</t>
  </si>
  <si>
    <t xml:space="preserve">Gerente de proyecto @ 10% </t>
  </si>
  <si>
    <t>No</t>
  </si>
  <si>
    <t>Costos de Japon</t>
  </si>
  <si>
    <t>Materiales</t>
  </si>
  <si>
    <t>Obra</t>
  </si>
  <si>
    <t>Muebles y Equipo</t>
  </si>
  <si>
    <t>Total</t>
  </si>
  <si>
    <t>Costo total del artículo (COP)</t>
  </si>
  <si>
    <t>Contrapartida</t>
  </si>
  <si>
    <t>6. IVA</t>
  </si>
  <si>
    <t>Proporcion</t>
  </si>
  <si>
    <t>packette</t>
  </si>
  <si>
    <t>Costos por grupos 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</si>
</sst>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\£#,##0"/>
    <numFmt numFmtId="165" formatCode="[$$-240A]\ #,##0.00"/>
    <numFmt numFmtId="166" formatCode="[$$-409]#,##0.00"/>
    <numFmt numFmtId="167" formatCode="[$$-409]#,##0"/>
    <numFmt numFmtId="168" formatCode="[$$-240A]\ #,##0"/>
    <numFmt numFmtId="169" formatCode="0.0000"/>
    <numFmt numFmtId="170" formatCode="0.0"/>
  </numFmts>
  <fonts count="30" x14ac:knownFonts="1"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1F497D"/>
      <name val="Calibri"/>
      <family val="2"/>
    </font>
    <font>
      <b/>
      <sz val="11"/>
      <color rgb="FF000000"/>
      <name val="Calibri"/>
      <family val="2"/>
    </font>
    <font>
      <sz val="11"/>
      <color rgb="FF1F497D"/>
      <name val="Calibri"/>
      <family val="2"/>
    </font>
    <font>
      <b/>
      <sz val="8"/>
      <color rgb="FF1F497D"/>
      <name val="Calibri"/>
      <family val="2"/>
    </font>
    <font>
      <b/>
      <sz val="8"/>
      <color rgb="FFFFFFFF"/>
      <name val="Calibri"/>
      <family val="2"/>
    </font>
    <font>
      <sz val="8"/>
      <color rgb="FFFFFFFF"/>
      <name val="Calibri"/>
      <family val="2"/>
    </font>
    <font>
      <sz val="8"/>
      <color rgb="FF1F497D"/>
      <name val="Calibri"/>
      <family val="2"/>
    </font>
    <font>
      <b/>
      <sz val="11"/>
      <color rgb="FFFF0000"/>
      <name val="Calibri"/>
      <family val="2"/>
    </font>
    <font>
      <sz val="9"/>
      <color rgb="FF1F497D"/>
      <name val="Calibri"/>
      <family val="2"/>
    </font>
    <font>
      <sz val="8"/>
      <color theme="8" tint="-0.499984740745262"/>
      <name val="Calibri"/>
      <family val="2"/>
    </font>
    <font>
      <b/>
      <sz val="8"/>
      <color theme="0"/>
      <name val="Calibri"/>
      <family val="2"/>
    </font>
    <font>
      <sz val="10"/>
      <name val="Arial"/>
      <family val="2"/>
    </font>
    <font>
      <b/>
      <sz val="10"/>
      <color rgb="FFFF0000"/>
      <name val="Tahoma"/>
      <family val="2"/>
    </font>
    <font>
      <b/>
      <sz val="8"/>
      <color theme="8" tint="-0.499984740745262"/>
      <name val="Calibri"/>
      <family val="2"/>
    </font>
    <font>
      <sz val="11"/>
      <color theme="8" tint="-0.499984740745262"/>
      <name val="Calibri"/>
      <family val="2"/>
    </font>
    <font>
      <b/>
      <sz val="11"/>
      <color rgb="FF7F7F7F"/>
      <name val="Calibri"/>
      <family val="2"/>
    </font>
    <font>
      <sz val="8"/>
      <color theme="0"/>
      <name val="Calibri"/>
      <family val="2"/>
    </font>
    <font>
      <sz val="10"/>
      <color theme="8" tint="-0.499984740745262"/>
      <name val="Calibri"/>
      <family val="2"/>
    </font>
    <font>
      <b/>
      <sz val="11"/>
      <color theme="8" tint="-0.499984740745262"/>
      <name val="Calibri"/>
      <family val="2"/>
    </font>
    <font>
      <sz val="11"/>
      <color theme="0"/>
      <name val="Calibri"/>
      <family val="2"/>
    </font>
    <font>
      <b/>
      <sz val="8"/>
      <color theme="8" tint="-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8" tint="-0.499984740745262"/>
      <name val="Calibri"/>
      <family val="2"/>
      <scheme val="minor"/>
    </font>
    <font>
      <sz val="8"/>
      <color rgb="FF000000"/>
      <name val="Calibri"/>
      <family val="2"/>
    </font>
    <font>
      <sz val="8"/>
      <color rgb="FF1F497D"/>
      <name val="Calibri"/>
      <family val="2"/>
      <scheme val="minor"/>
    </font>
    <font>
      <b/>
      <sz val="8"/>
      <color rgb="FF1F497D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1F497D"/>
        <bgColor rgb="FF00336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rgb="FF1F497D"/>
      </left>
      <right/>
      <top style="medium">
        <color rgb="FF1F497D"/>
      </top>
      <bottom/>
      <diagonal/>
    </border>
    <border>
      <left/>
      <right/>
      <top style="medium">
        <color rgb="FF1F497D"/>
      </top>
      <bottom/>
      <diagonal/>
    </border>
    <border>
      <left/>
      <right style="medium">
        <color rgb="FF1F497D"/>
      </right>
      <top style="medium">
        <color rgb="FF1F497D"/>
      </top>
      <bottom/>
      <diagonal/>
    </border>
    <border>
      <left style="medium">
        <color rgb="FF1F497D"/>
      </left>
      <right/>
      <top/>
      <bottom/>
      <diagonal/>
    </border>
    <border>
      <left/>
      <right style="medium">
        <color rgb="FF1F497D"/>
      </right>
      <top/>
      <bottom/>
      <diagonal/>
    </border>
    <border>
      <left style="medium">
        <color rgb="FF1F497D"/>
      </left>
      <right/>
      <top/>
      <bottom style="medium">
        <color rgb="FF1F497D"/>
      </bottom>
      <diagonal/>
    </border>
    <border>
      <left/>
      <right/>
      <top/>
      <bottom style="medium">
        <color rgb="FF1F497D"/>
      </bottom>
      <diagonal/>
    </border>
    <border>
      <left/>
      <right style="medium">
        <color rgb="FF1F497D"/>
      </right>
      <top/>
      <bottom style="medium">
        <color rgb="FF1F497D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Border="0" applyProtection="0"/>
    <xf numFmtId="0" fontId="13" fillId="0" borderId="0"/>
  </cellStyleXfs>
  <cellXfs count="2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6" fillId="3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6" fillId="3" borderId="4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7" fontId="4" fillId="0" borderId="0" xfId="0" applyNumberFormat="1" applyFont="1" applyBorder="1" applyAlignment="1">
      <alignment horizontal="left" vertical="top" wrapText="1"/>
    </xf>
    <xf numFmtId="167" fontId="9" fillId="0" borderId="7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11" fillId="0" borderId="4" xfId="0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vertical="top"/>
    </xf>
    <xf numFmtId="0" fontId="11" fillId="0" borderId="0" xfId="0" applyFont="1" applyAlignment="1">
      <alignment vertical="top"/>
    </xf>
    <xf numFmtId="0" fontId="15" fillId="0" borderId="0" xfId="0" applyFont="1" applyBorder="1" applyAlignment="1">
      <alignment horizontal="center" vertical="top" wrapText="1"/>
    </xf>
    <xf numFmtId="168" fontId="15" fillId="0" borderId="2" xfId="0" applyNumberFormat="1" applyFont="1" applyBorder="1" applyAlignment="1">
      <alignment horizontal="center" vertical="top" wrapText="1"/>
    </xf>
    <xf numFmtId="0" fontId="0" fillId="0" borderId="0" xfId="0" applyFont="1" applyAlignment="1">
      <alignment vertical="top"/>
    </xf>
    <xf numFmtId="0" fontId="15" fillId="0" borderId="1" xfId="0" applyFont="1" applyBorder="1" applyAlignment="1">
      <alignment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3" borderId="0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168" fontId="11" fillId="0" borderId="0" xfId="0" applyNumberFormat="1" applyFont="1" applyAlignment="1">
      <alignment horizontal="right" vertical="top"/>
    </xf>
    <xf numFmtId="168" fontId="15" fillId="0" borderId="0" xfId="0" applyNumberFormat="1" applyFont="1" applyBorder="1" applyAlignment="1">
      <alignment vertical="top"/>
    </xf>
    <xf numFmtId="3" fontId="11" fillId="0" borderId="0" xfId="0" applyNumberFormat="1" applyFont="1" applyBorder="1" applyAlignment="1">
      <alignment horizontal="center" vertical="top" wrapText="1"/>
    </xf>
    <xf numFmtId="168" fontId="11" fillId="3" borderId="0" xfId="0" applyNumberFormat="1" applyFont="1" applyFill="1" applyBorder="1" applyAlignment="1">
      <alignment horizontal="right" vertical="top" wrapText="1"/>
    </xf>
    <xf numFmtId="168" fontId="15" fillId="3" borderId="0" xfId="0" applyNumberFormat="1" applyFont="1" applyFill="1" applyBorder="1" applyAlignment="1">
      <alignment vertical="top" wrapText="1"/>
    </xf>
    <xf numFmtId="166" fontId="11" fillId="3" borderId="0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vertical="top"/>
    </xf>
    <xf numFmtId="168" fontId="11" fillId="0" borderId="0" xfId="0" applyNumberFormat="1" applyFont="1" applyBorder="1" applyAlignment="1">
      <alignment horizontal="right" vertical="top" wrapText="1"/>
    </xf>
    <xf numFmtId="168" fontId="15" fillId="0" borderId="0" xfId="0" applyNumberFormat="1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168" fontId="5" fillId="0" borderId="0" xfId="0" applyNumberFormat="1" applyFont="1" applyBorder="1" applyAlignment="1">
      <alignment vertical="top" wrapText="1"/>
    </xf>
    <xf numFmtId="0" fontId="7" fillId="3" borderId="0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vertical="top" wrapText="1"/>
    </xf>
    <xf numFmtId="168" fontId="6" fillId="3" borderId="0" xfId="0" applyNumberFormat="1" applyFont="1" applyFill="1" applyBorder="1" applyAlignment="1">
      <alignment vertical="top" wrapText="1"/>
    </xf>
    <xf numFmtId="168" fontId="11" fillId="0" borderId="0" xfId="0" applyNumberFormat="1" applyFont="1" applyFill="1" applyBorder="1" applyAlignment="1">
      <alignment horizontal="right" vertical="top" wrapText="1"/>
    </xf>
    <xf numFmtId="0" fontId="16" fillId="0" borderId="0" xfId="0" applyFont="1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top"/>
    </xf>
    <xf numFmtId="168" fontId="16" fillId="0" borderId="0" xfId="0" applyNumberFormat="1" applyFont="1" applyAlignment="1">
      <alignment horizontal="right" vertical="top"/>
    </xf>
    <xf numFmtId="168" fontId="17" fillId="0" borderId="0" xfId="0" applyNumberFormat="1" applyFont="1" applyBorder="1" applyAlignment="1">
      <alignment vertical="top"/>
    </xf>
    <xf numFmtId="168" fontId="15" fillId="0" borderId="0" xfId="0" applyNumberFormat="1" applyFont="1" applyFill="1" applyAlignment="1">
      <alignment vertical="top"/>
    </xf>
    <xf numFmtId="0" fontId="0" fillId="0" borderId="0" xfId="0" applyFill="1" applyAlignment="1">
      <alignment vertical="top"/>
    </xf>
    <xf numFmtId="168" fontId="15" fillId="0" borderId="0" xfId="0" applyNumberFormat="1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12" fillId="4" borderId="0" xfId="0" applyFont="1" applyFill="1" applyBorder="1" applyAlignment="1">
      <alignment horizontal="center" vertical="top" wrapText="1"/>
    </xf>
    <xf numFmtId="0" fontId="12" fillId="4" borderId="0" xfId="0" applyFont="1" applyFill="1" applyBorder="1" applyAlignment="1">
      <alignment vertical="top" wrapText="1"/>
    </xf>
    <xf numFmtId="168" fontId="15" fillId="4" borderId="0" xfId="0" applyNumberFormat="1" applyFont="1" applyFill="1" applyBorder="1" applyAlignment="1">
      <alignment horizontal="right" vertical="top" wrapText="1"/>
    </xf>
    <xf numFmtId="168" fontId="12" fillId="4" borderId="0" xfId="0" applyNumberFormat="1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vertical="top" wrapText="1"/>
    </xf>
    <xf numFmtId="168" fontId="15" fillId="3" borderId="0" xfId="0" applyNumberFormat="1" applyFont="1" applyFill="1" applyBorder="1" applyAlignment="1">
      <alignment horizontal="right" vertical="top" wrapText="1"/>
    </xf>
    <xf numFmtId="3" fontId="15" fillId="3" borderId="0" xfId="0" applyNumberFormat="1" applyFont="1" applyFill="1" applyBorder="1" applyAlignment="1">
      <alignment horizontal="center" vertical="top" wrapText="1"/>
    </xf>
    <xf numFmtId="168" fontId="12" fillId="3" borderId="0" xfId="0" applyNumberFormat="1" applyFont="1" applyFill="1" applyBorder="1" applyAlignment="1">
      <alignment vertical="top" wrapText="1"/>
    </xf>
    <xf numFmtId="168" fontId="18" fillId="0" borderId="0" xfId="0" applyNumberFormat="1" applyFont="1" applyFill="1" applyBorder="1" applyAlignment="1">
      <alignment vertical="top" wrapText="1"/>
    </xf>
    <xf numFmtId="0" fontId="0" fillId="0" borderId="0" xfId="0" applyFont="1" applyFill="1" applyAlignment="1">
      <alignment vertical="top"/>
    </xf>
    <xf numFmtId="0" fontId="15" fillId="0" borderId="2" xfId="0" applyFont="1" applyBorder="1" applyAlignment="1">
      <alignment horizontal="right" vertical="top" wrapText="1"/>
    </xf>
    <xf numFmtId="0" fontId="11" fillId="3" borderId="0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11" fillId="0" borderId="0" xfId="0" applyFont="1" applyBorder="1" applyAlignment="1">
      <alignment horizontal="right" vertical="top" wrapText="1"/>
    </xf>
    <xf numFmtId="0" fontId="8" fillId="0" borderId="0" xfId="0" applyFont="1" applyBorder="1" applyAlignment="1">
      <alignment horizontal="right" vertical="top" wrapText="1"/>
    </xf>
    <xf numFmtId="0" fontId="11" fillId="0" borderId="0" xfId="0" applyFont="1" applyFill="1" applyBorder="1" applyAlignment="1">
      <alignment horizontal="right" vertical="top" wrapText="1"/>
    </xf>
    <xf numFmtId="0" fontId="7" fillId="3" borderId="0" xfId="0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horizontal="right" vertical="top" wrapText="1"/>
    </xf>
    <xf numFmtId="0" fontId="6" fillId="3" borderId="0" xfId="0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9" fontId="9" fillId="0" borderId="7" xfId="0" applyNumberFormat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168" fontId="11" fillId="0" borderId="0" xfId="0" applyNumberFormat="1" applyFont="1" applyBorder="1" applyAlignment="1">
      <alignment vertical="top"/>
    </xf>
    <xf numFmtId="3" fontId="11" fillId="0" borderId="0" xfId="0" applyNumberFormat="1" applyFont="1" applyFill="1" applyBorder="1" applyAlignment="1">
      <alignment horizontal="right" vertical="top" wrapText="1"/>
    </xf>
    <xf numFmtId="0" fontId="8" fillId="0" borderId="4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vertical="top" wrapText="1"/>
    </xf>
    <xf numFmtId="168" fontId="5" fillId="0" borderId="0" xfId="0" applyNumberFormat="1" applyFont="1" applyFill="1" applyBorder="1" applyAlignment="1">
      <alignment vertical="top" wrapText="1"/>
    </xf>
    <xf numFmtId="165" fontId="11" fillId="0" borderId="0" xfId="0" applyNumberFormat="1" applyFont="1" applyFill="1" applyBorder="1" applyAlignment="1">
      <alignment horizontal="center" vertical="top" wrapText="1"/>
    </xf>
    <xf numFmtId="3" fontId="11" fillId="0" borderId="0" xfId="0" applyNumberFormat="1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12" fillId="4" borderId="5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3" fontId="11" fillId="0" borderId="0" xfId="0" applyNumberFormat="1" applyFont="1" applyAlignment="1">
      <alignment horizontal="center" vertical="top"/>
    </xf>
    <xf numFmtId="169" fontId="0" fillId="0" borderId="0" xfId="0" applyNumberFormat="1" applyAlignment="1">
      <alignment vertical="top"/>
    </xf>
    <xf numFmtId="169" fontId="0" fillId="0" borderId="0" xfId="0" applyNumberFormat="1" applyFont="1" applyFill="1" applyAlignment="1">
      <alignment vertical="top"/>
    </xf>
    <xf numFmtId="165" fontId="0" fillId="0" borderId="0" xfId="0" applyNumberFormat="1" applyAlignment="1">
      <alignment vertical="top"/>
    </xf>
    <xf numFmtId="170" fontId="0" fillId="0" borderId="0" xfId="0" applyNumberFormat="1" applyAlignment="1">
      <alignment horizontal="right" vertical="top"/>
    </xf>
    <xf numFmtId="168" fontId="8" fillId="0" borderId="0" xfId="0" applyNumberFormat="1" applyFont="1" applyFill="1" applyBorder="1" applyAlignment="1">
      <alignment vertical="top" wrapText="1"/>
    </xf>
    <xf numFmtId="168" fontId="15" fillId="0" borderId="0" xfId="0" applyNumberFormat="1" applyFont="1" applyBorder="1" applyAlignment="1">
      <alignment horizontal="center" vertical="top" wrapText="1"/>
    </xf>
    <xf numFmtId="168" fontId="12" fillId="4" borderId="0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right"/>
    </xf>
    <xf numFmtId="168" fontId="0" fillId="0" borderId="0" xfId="0" applyNumberFormat="1" applyAlignment="1">
      <alignment horizontal="right"/>
    </xf>
    <xf numFmtId="0" fontId="20" fillId="0" borderId="0" xfId="0" applyFont="1" applyBorder="1"/>
    <xf numFmtId="9" fontId="20" fillId="0" borderId="0" xfId="0" applyNumberFormat="1" applyFont="1" applyAlignment="1">
      <alignment horizontal="right"/>
    </xf>
    <xf numFmtId="9" fontId="20" fillId="0" borderId="0" xfId="0" applyNumberFormat="1" applyFont="1"/>
    <xf numFmtId="49" fontId="0" fillId="0" borderId="0" xfId="0" applyNumberFormat="1" applyBorder="1" applyAlignment="1">
      <alignment horizontal="left" vertical="top" wrapText="1"/>
    </xf>
    <xf numFmtId="0" fontId="18" fillId="4" borderId="4" xfId="0" applyFont="1" applyFill="1" applyBorder="1" applyAlignment="1">
      <alignment vertical="top" wrapText="1"/>
    </xf>
    <xf numFmtId="0" fontId="18" fillId="4" borderId="0" xfId="0" applyFont="1" applyFill="1" applyBorder="1" applyAlignment="1">
      <alignment horizontal="left" vertical="top" wrapText="1"/>
    </xf>
    <xf numFmtId="0" fontId="18" fillId="4" borderId="0" xfId="0" applyFont="1" applyFill="1" applyBorder="1" applyAlignment="1">
      <alignment horizontal="center" vertical="top" wrapText="1"/>
    </xf>
    <xf numFmtId="0" fontId="18" fillId="4" borderId="0" xfId="0" applyFont="1" applyFill="1" applyBorder="1" applyAlignment="1">
      <alignment vertical="top" wrapText="1"/>
    </xf>
    <xf numFmtId="168" fontId="18" fillId="4" borderId="0" xfId="0" applyNumberFormat="1" applyFont="1" applyFill="1" applyBorder="1" applyAlignment="1">
      <alignment vertical="top" wrapText="1"/>
    </xf>
    <xf numFmtId="3" fontId="18" fillId="4" borderId="0" xfId="0" applyNumberFormat="1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21" fillId="0" borderId="0" xfId="0" applyFont="1" applyAlignment="1">
      <alignment vertical="top"/>
    </xf>
    <xf numFmtId="0" fontId="11" fillId="0" borderId="4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vertical="top" wrapText="1"/>
    </xf>
    <xf numFmtId="168" fontId="11" fillId="0" borderId="0" xfId="0" applyNumberFormat="1" applyFont="1" applyFill="1" applyBorder="1" applyAlignment="1">
      <alignment vertical="top" wrapText="1"/>
    </xf>
    <xf numFmtId="0" fontId="11" fillId="0" borderId="5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vertical="top"/>
    </xf>
    <xf numFmtId="0" fontId="20" fillId="0" borderId="9" xfId="0" applyFont="1" applyBorder="1"/>
    <xf numFmtId="0" fontId="20" fillId="0" borderId="19" xfId="0" applyFont="1" applyBorder="1" applyAlignment="1">
      <alignment horizontal="right"/>
    </xf>
    <xf numFmtId="168" fontId="0" fillId="0" borderId="0" xfId="0" applyNumberFormat="1" applyFill="1" applyAlignment="1">
      <alignment horizontal="right"/>
    </xf>
    <xf numFmtId="49" fontId="19" fillId="0" borderId="0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6" fillId="3" borderId="4" xfId="0" applyFont="1" applyFill="1" applyBorder="1" applyAlignment="1">
      <alignment horizontal="left" vertical="top" wrapText="1"/>
    </xf>
    <xf numFmtId="0" fontId="15" fillId="3" borderId="4" xfId="0" applyFont="1" applyFill="1" applyBorder="1" applyAlignment="1">
      <alignment horizontal="left" vertical="top" wrapText="1"/>
    </xf>
    <xf numFmtId="49" fontId="22" fillId="0" borderId="17" xfId="0" applyNumberFormat="1" applyFont="1" applyBorder="1" applyAlignment="1">
      <alignment vertical="center" wrapText="1"/>
    </xf>
    <xf numFmtId="49" fontId="22" fillId="0" borderId="10" xfId="0" applyNumberFormat="1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center" vertical="top" wrapText="1"/>
    </xf>
    <xf numFmtId="170" fontId="22" fillId="0" borderId="10" xfId="0" applyNumberFormat="1" applyFont="1" applyBorder="1" applyAlignment="1">
      <alignment horizontal="right" vertical="top" wrapText="1"/>
    </xf>
    <xf numFmtId="168" fontId="22" fillId="0" borderId="10" xfId="0" applyNumberFormat="1" applyFont="1" applyBorder="1" applyAlignment="1">
      <alignment horizontal="center" vertical="top" wrapText="1"/>
    </xf>
    <xf numFmtId="168" fontId="22" fillId="0" borderId="16" xfId="0" applyNumberFormat="1" applyFont="1" applyBorder="1" applyAlignment="1">
      <alignment horizontal="center" vertical="top" wrapText="1"/>
    </xf>
    <xf numFmtId="168" fontId="22" fillId="0" borderId="11" xfId="0" applyNumberFormat="1" applyFont="1" applyBorder="1" applyAlignment="1">
      <alignment horizontal="center" vertical="top" wrapText="1"/>
    </xf>
    <xf numFmtId="3" fontId="15" fillId="5" borderId="10" xfId="0" applyNumberFormat="1" applyFont="1" applyFill="1" applyBorder="1" applyAlignment="1">
      <alignment horizontal="center" vertical="top"/>
    </xf>
    <xf numFmtId="0" fontId="15" fillId="5" borderId="11" xfId="0" applyFont="1" applyFill="1" applyBorder="1" applyAlignment="1">
      <alignment horizontal="center" vertical="top"/>
    </xf>
    <xf numFmtId="49" fontId="23" fillId="4" borderId="18" xfId="0" applyNumberFormat="1" applyFont="1" applyFill="1" applyBorder="1" applyAlignment="1">
      <alignment vertical="center" wrapText="1"/>
    </xf>
    <xf numFmtId="49" fontId="22" fillId="0" borderId="0" xfId="0" applyNumberFormat="1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top" wrapText="1"/>
    </xf>
    <xf numFmtId="170" fontId="22" fillId="0" borderId="0" xfId="0" applyNumberFormat="1" applyFont="1" applyBorder="1" applyAlignment="1">
      <alignment horizontal="right" vertical="top" wrapText="1"/>
    </xf>
    <xf numFmtId="168" fontId="22" fillId="0" borderId="0" xfId="0" applyNumberFormat="1" applyFont="1" applyBorder="1" applyAlignment="1">
      <alignment horizontal="center" vertical="top" wrapText="1"/>
    </xf>
    <xf numFmtId="168" fontId="22" fillId="0" borderId="9" xfId="0" applyNumberFormat="1" applyFont="1" applyBorder="1" applyAlignment="1">
      <alignment horizontal="center" vertical="top" wrapText="1"/>
    </xf>
    <xf numFmtId="168" fontId="22" fillId="0" borderId="12" xfId="0" applyNumberFormat="1" applyFont="1" applyBorder="1" applyAlignment="1">
      <alignment horizontal="right" vertical="top" wrapText="1"/>
    </xf>
    <xf numFmtId="3" fontId="15" fillId="5" borderId="0" xfId="0" applyNumberFormat="1" applyFont="1" applyFill="1" applyBorder="1" applyAlignment="1">
      <alignment horizontal="center" vertical="top"/>
    </xf>
    <xf numFmtId="0" fontId="15" fillId="5" borderId="12" xfId="0" applyFont="1" applyFill="1" applyBorder="1" applyAlignment="1">
      <alignment horizontal="center" vertical="top"/>
    </xf>
    <xf numFmtId="49" fontId="24" fillId="0" borderId="18" xfId="0" applyNumberFormat="1" applyFont="1" applyFill="1" applyBorder="1" applyAlignment="1">
      <alignment vertical="center" wrapText="1"/>
    </xf>
    <xf numFmtId="49" fontId="24" fillId="0" borderId="0" xfId="0" applyNumberFormat="1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center" vertical="top" wrapText="1"/>
    </xf>
    <xf numFmtId="170" fontId="24" fillId="0" borderId="0" xfId="0" applyNumberFormat="1" applyFont="1" applyFill="1" applyBorder="1" applyAlignment="1">
      <alignment horizontal="right" vertical="top" wrapText="1"/>
    </xf>
    <xf numFmtId="168" fontId="24" fillId="0" borderId="0" xfId="0" applyNumberFormat="1" applyFont="1" applyFill="1" applyBorder="1" applyAlignment="1">
      <alignment horizontal="right" vertical="top" wrapText="1"/>
    </xf>
    <xf numFmtId="168" fontId="22" fillId="0" borderId="9" xfId="0" applyNumberFormat="1" applyFont="1" applyFill="1" applyBorder="1" applyAlignment="1">
      <alignment vertical="top" wrapText="1"/>
    </xf>
    <xf numFmtId="168" fontId="22" fillId="0" borderId="12" xfId="0" applyNumberFormat="1" applyFont="1" applyFill="1" applyBorder="1" applyAlignment="1">
      <alignment vertical="top" wrapText="1"/>
    </xf>
    <xf numFmtId="3" fontId="11" fillId="0" borderId="0" xfId="0" applyNumberFormat="1" applyFont="1" applyFill="1" applyBorder="1" applyAlignment="1">
      <alignment horizontal="center" vertical="top"/>
    </xf>
    <xf numFmtId="0" fontId="25" fillId="0" borderId="12" xfId="0" applyFont="1" applyFill="1" applyBorder="1" applyAlignment="1">
      <alignment vertical="top"/>
    </xf>
    <xf numFmtId="49" fontId="24" fillId="0" borderId="18" xfId="0" applyNumberFormat="1" applyFont="1" applyBorder="1" applyAlignment="1">
      <alignment vertical="center" wrapText="1"/>
    </xf>
    <xf numFmtId="49" fontId="24" fillId="0" borderId="0" xfId="0" applyNumberFormat="1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center" vertical="top" wrapText="1"/>
    </xf>
    <xf numFmtId="170" fontId="24" fillId="0" borderId="0" xfId="0" applyNumberFormat="1" applyFont="1" applyBorder="1" applyAlignment="1">
      <alignment horizontal="right" vertical="top"/>
    </xf>
    <xf numFmtId="168" fontId="24" fillId="0" borderId="0" xfId="0" applyNumberFormat="1" applyFont="1" applyBorder="1" applyAlignment="1">
      <alignment horizontal="right" vertical="top"/>
    </xf>
    <xf numFmtId="168" fontId="22" fillId="0" borderId="9" xfId="0" applyNumberFormat="1" applyFont="1" applyFill="1" applyBorder="1" applyAlignment="1">
      <alignment vertical="top"/>
    </xf>
    <xf numFmtId="168" fontId="22" fillId="0" borderId="12" xfId="0" applyNumberFormat="1" applyFont="1" applyFill="1" applyBorder="1" applyAlignment="1">
      <alignment vertical="top"/>
    </xf>
    <xf numFmtId="3" fontId="11" fillId="0" borderId="0" xfId="0" applyNumberFormat="1" applyFont="1" applyBorder="1" applyAlignment="1">
      <alignment horizontal="center" vertical="top"/>
    </xf>
    <xf numFmtId="0" fontId="25" fillId="0" borderId="12" xfId="0" applyFont="1" applyBorder="1" applyAlignment="1">
      <alignment vertical="top"/>
    </xf>
    <xf numFmtId="0" fontId="24" fillId="0" borderId="0" xfId="0" applyFont="1" applyBorder="1" applyAlignment="1">
      <alignment horizontal="center" vertical="top"/>
    </xf>
    <xf numFmtId="168" fontId="22" fillId="0" borderId="9" xfId="0" applyNumberFormat="1" applyFont="1" applyBorder="1" applyAlignment="1">
      <alignment vertical="top"/>
    </xf>
    <xf numFmtId="168" fontId="22" fillId="0" borderId="12" xfId="0" applyNumberFormat="1" applyFont="1" applyBorder="1" applyAlignment="1">
      <alignment vertical="top"/>
    </xf>
    <xf numFmtId="0" fontId="11" fillId="0" borderId="12" xfId="0" applyFont="1" applyBorder="1" applyAlignment="1">
      <alignment vertical="top"/>
    </xf>
    <xf numFmtId="49" fontId="23" fillId="4" borderId="18" xfId="0" applyNumberFormat="1" applyFont="1" applyFill="1" applyBorder="1" applyAlignment="1">
      <alignment horizontal="left" vertical="center" wrapText="1"/>
    </xf>
    <xf numFmtId="49" fontId="26" fillId="0" borderId="18" xfId="0" applyNumberFormat="1" applyFont="1" applyBorder="1" applyAlignment="1">
      <alignment vertical="center" wrapText="1"/>
    </xf>
    <xf numFmtId="170" fontId="24" fillId="0" borderId="0" xfId="0" applyNumberFormat="1" applyFont="1" applyBorder="1" applyAlignment="1">
      <alignment horizontal="right" vertical="top" wrapText="1"/>
    </xf>
    <xf numFmtId="168" fontId="24" fillId="0" borderId="0" xfId="0" applyNumberFormat="1" applyFont="1" applyBorder="1" applyAlignment="1">
      <alignment horizontal="right" vertical="top" wrapText="1"/>
    </xf>
    <xf numFmtId="168" fontId="22" fillId="0" borderId="9" xfId="0" applyNumberFormat="1" applyFont="1" applyBorder="1" applyAlignment="1">
      <alignment vertical="top" wrapText="1"/>
    </xf>
    <xf numFmtId="168" fontId="22" fillId="0" borderId="12" xfId="0" applyNumberFormat="1" applyFont="1" applyBorder="1" applyAlignment="1">
      <alignment vertical="top" wrapText="1"/>
    </xf>
    <xf numFmtId="0" fontId="26" fillId="0" borderId="0" xfId="0" applyFont="1" applyBorder="1" applyAlignment="1">
      <alignment horizontal="center" vertical="top" wrapText="1"/>
    </xf>
    <xf numFmtId="170" fontId="26" fillId="0" borderId="0" xfId="0" applyNumberFormat="1" applyFont="1" applyBorder="1" applyAlignment="1">
      <alignment horizontal="right" vertical="top" wrapText="1"/>
    </xf>
    <xf numFmtId="168" fontId="27" fillId="0" borderId="9" xfId="0" applyNumberFormat="1" applyFont="1" applyBorder="1" applyAlignment="1">
      <alignment vertical="top" wrapText="1"/>
    </xf>
    <xf numFmtId="168" fontId="27" fillId="0" borderId="12" xfId="0" applyNumberFormat="1" applyFont="1" applyBorder="1" applyAlignment="1">
      <alignment vertical="top" wrapText="1"/>
    </xf>
    <xf numFmtId="168" fontId="27" fillId="0" borderId="9" xfId="0" applyNumberFormat="1" applyFont="1" applyFill="1" applyBorder="1" applyAlignment="1">
      <alignment vertical="top" wrapText="1"/>
    </xf>
    <xf numFmtId="168" fontId="27" fillId="0" borderId="12" xfId="0" applyNumberFormat="1" applyFont="1" applyFill="1" applyBorder="1" applyAlignment="1">
      <alignment vertical="top" wrapText="1"/>
    </xf>
    <xf numFmtId="49" fontId="28" fillId="0" borderId="18" xfId="0" applyNumberFormat="1" applyFont="1" applyBorder="1" applyAlignment="1">
      <alignment vertical="center" wrapText="1"/>
    </xf>
    <xf numFmtId="49" fontId="26" fillId="0" borderId="0" xfId="0" applyNumberFormat="1" applyFont="1" applyBorder="1" applyAlignment="1">
      <alignment horizontal="left" vertical="top" wrapText="1"/>
    </xf>
    <xf numFmtId="0" fontId="26" fillId="0" borderId="0" xfId="0" applyFont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vertical="top" wrapText="1"/>
    </xf>
    <xf numFmtId="49" fontId="26" fillId="0" borderId="0" xfId="0" applyNumberFormat="1" applyFont="1" applyFill="1" applyBorder="1" applyAlignment="1">
      <alignment horizontal="left" vertical="top" wrapText="1"/>
    </xf>
    <xf numFmtId="168" fontId="11" fillId="0" borderId="12" xfId="0" applyNumberFormat="1" applyFont="1" applyBorder="1" applyAlignment="1">
      <alignment vertical="top"/>
    </xf>
    <xf numFmtId="168" fontId="27" fillId="0" borderId="15" xfId="0" applyNumberFormat="1" applyFont="1" applyBorder="1" applyAlignment="1">
      <alignment vertical="top" wrapText="1"/>
    </xf>
    <xf numFmtId="49" fontId="29" fillId="4" borderId="20" xfId="0" applyNumberFormat="1" applyFont="1" applyFill="1" applyBorder="1" applyAlignment="1">
      <alignment vertical="center" wrapText="1"/>
    </xf>
    <xf numFmtId="49" fontId="29" fillId="4" borderId="21" xfId="0" applyNumberFormat="1" applyFont="1" applyFill="1" applyBorder="1" applyAlignment="1">
      <alignment horizontal="left" vertical="top" wrapText="1"/>
    </xf>
    <xf numFmtId="0" fontId="29" fillId="4" borderId="21" xfId="0" applyFont="1" applyFill="1" applyBorder="1" applyAlignment="1">
      <alignment horizontal="left" vertical="top" wrapText="1"/>
    </xf>
    <xf numFmtId="0" fontId="29" fillId="4" borderId="21" xfId="0" applyFont="1" applyFill="1" applyBorder="1" applyAlignment="1">
      <alignment horizontal="center" vertical="top" wrapText="1"/>
    </xf>
    <xf numFmtId="170" fontId="29" fillId="4" borderId="21" xfId="0" applyNumberFormat="1" applyFont="1" applyFill="1" applyBorder="1" applyAlignment="1">
      <alignment horizontal="right" vertical="top" wrapText="1"/>
    </xf>
    <xf numFmtId="168" fontId="29" fillId="4" borderId="21" xfId="0" applyNumberFormat="1" applyFont="1" applyFill="1" applyBorder="1" applyAlignment="1">
      <alignment horizontal="right" vertical="top" wrapText="1"/>
    </xf>
    <xf numFmtId="168" fontId="29" fillId="4" borderId="21" xfId="0" applyNumberFormat="1" applyFont="1" applyFill="1" applyBorder="1" applyAlignment="1">
      <alignment vertical="top" wrapText="1"/>
    </xf>
    <xf numFmtId="168" fontId="29" fillId="4" borderId="22" xfId="0" applyNumberFormat="1" applyFont="1" applyFill="1" applyBorder="1" applyAlignment="1">
      <alignment vertical="top" wrapText="1"/>
    </xf>
    <xf numFmtId="3" fontId="18" fillId="4" borderId="10" xfId="0" applyNumberFormat="1" applyFont="1" applyFill="1" applyBorder="1" applyAlignment="1">
      <alignment horizontal="center" vertical="top"/>
    </xf>
    <xf numFmtId="168" fontId="18" fillId="4" borderId="11" xfId="0" applyNumberFormat="1" applyFont="1" applyFill="1" applyBorder="1" applyAlignment="1">
      <alignment vertical="top"/>
    </xf>
    <xf numFmtId="49" fontId="12" fillId="4" borderId="13" xfId="0" applyNumberFormat="1" applyFont="1" applyFill="1" applyBorder="1" applyAlignment="1">
      <alignment vertical="center" wrapText="1"/>
    </xf>
    <xf numFmtId="49" fontId="18" fillId="4" borderId="14" xfId="0" applyNumberFormat="1" applyFont="1" applyFill="1" applyBorder="1" applyAlignment="1">
      <alignment horizontal="left" vertical="top" wrapText="1"/>
    </xf>
    <xf numFmtId="0" fontId="18" fillId="4" borderId="14" xfId="0" applyFont="1" applyFill="1" applyBorder="1" applyAlignment="1">
      <alignment horizontal="left" vertical="top" wrapText="1"/>
    </xf>
    <xf numFmtId="0" fontId="18" fillId="4" borderId="14" xfId="0" applyFont="1" applyFill="1" applyBorder="1" applyAlignment="1">
      <alignment horizontal="center" vertical="top"/>
    </xf>
    <xf numFmtId="170" fontId="18" fillId="4" borderId="14" xfId="0" applyNumberFormat="1" applyFont="1" applyFill="1" applyBorder="1" applyAlignment="1">
      <alignment horizontal="right" vertical="top"/>
    </xf>
    <xf numFmtId="168" fontId="18" fillId="4" borderId="14" xfId="0" applyNumberFormat="1" applyFont="1" applyFill="1" applyBorder="1" applyAlignment="1">
      <alignment horizontal="right" vertical="top"/>
    </xf>
    <xf numFmtId="168" fontId="12" fillId="4" borderId="14" xfId="0" applyNumberFormat="1" applyFont="1" applyFill="1" applyBorder="1" applyAlignment="1">
      <alignment vertical="top" wrapText="1"/>
    </xf>
    <xf numFmtId="9" fontId="12" fillId="4" borderId="14" xfId="0" applyNumberFormat="1" applyFont="1" applyFill="1" applyBorder="1" applyAlignment="1">
      <alignment horizontal="center" vertical="top"/>
    </xf>
  </cellXfs>
  <cellStyles count="3">
    <cellStyle name="Explanatory Text" xfId="1" builtinId="53" customBuiltin="1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showGridLines="0" zoomScaleNormal="100" workbookViewId="0"/>
  </sheetViews>
  <sheetFormatPr defaultRowHeight="15" x14ac:dyDescent="0.25"/>
  <cols>
    <col min="1" max="1" width="69.28515625" customWidth="1"/>
    <col min="2" max="2" width="13.5703125" customWidth="1"/>
    <col min="3" max="3" width="23" customWidth="1"/>
    <col min="4" max="1025" width="8.7109375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3"/>
      <c r="E1" s="3"/>
    </row>
    <row r="2" spans="1:5" x14ac:dyDescent="0.25">
      <c r="A2" s="4" t="s">
        <v>3</v>
      </c>
      <c r="B2" s="5" t="e">
        <f>SUM(Contractor!#REF!)</f>
        <v>#REF!</v>
      </c>
      <c r="C2" s="6" t="e">
        <f>B4/B2</f>
        <v>#REF!</v>
      </c>
    </row>
    <row r="3" spans="1:5" x14ac:dyDescent="0.25">
      <c r="A3" s="4" t="s">
        <v>4</v>
      </c>
      <c r="B3" s="5" t="e">
        <f>SUM(Contractor!#REF!)</f>
        <v>#REF!</v>
      </c>
      <c r="C3" s="6" t="e">
        <f>B4/B3</f>
        <v>#REF!</v>
      </c>
    </row>
    <row r="4" spans="1:5" x14ac:dyDescent="0.25">
      <c r="A4" s="4" t="s">
        <v>5</v>
      </c>
      <c r="B4" s="5" t="e">
        <f>SUM(Contractor!#REF!)</f>
        <v>#REF!</v>
      </c>
      <c r="C4" s="7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2"/>
  <sheetViews>
    <sheetView showGridLines="0" topLeftCell="A3" workbookViewId="0">
      <selection activeCell="C21" sqref="C21"/>
    </sheetView>
  </sheetViews>
  <sheetFormatPr defaultRowHeight="15" x14ac:dyDescent="0.25"/>
  <cols>
    <col min="1" max="1" width="22.28515625" customWidth="1"/>
    <col min="2" max="2" width="19.140625" style="116" customWidth="1"/>
    <col min="3" max="3" width="17.28515625" style="116" customWidth="1"/>
    <col min="4" max="4" width="15.28515625" style="116" bestFit="1" customWidth="1"/>
    <col min="5" max="5" width="10.42578125" customWidth="1"/>
  </cols>
  <sheetData>
    <row r="4" spans="1:5" x14ac:dyDescent="0.25">
      <c r="A4" s="118"/>
      <c r="B4" s="137" t="s">
        <v>181</v>
      </c>
      <c r="C4" s="137" t="s">
        <v>187</v>
      </c>
      <c r="D4" s="137" t="s">
        <v>185</v>
      </c>
    </row>
    <row r="5" spans="1:5" x14ac:dyDescent="0.25">
      <c r="A5" s="136" t="s">
        <v>182</v>
      </c>
      <c r="B5" s="117">
        <f>CostosDeJapon!J110</f>
        <v>136854956.0036</v>
      </c>
      <c r="C5" s="117">
        <v>0</v>
      </c>
      <c r="D5" s="117">
        <f>B5+C5</f>
        <v>136854956.0036</v>
      </c>
      <c r="E5" s="120">
        <f>D5/D$11</f>
        <v>0.44719227051828847</v>
      </c>
    </row>
    <row r="6" spans="1:5" x14ac:dyDescent="0.25">
      <c r="A6" s="136" t="s">
        <v>183</v>
      </c>
      <c r="B6" s="117">
        <f>CostosDeJapon!K110</f>
        <v>51265008.878399998</v>
      </c>
      <c r="C6" s="117">
        <f>Contrapartida!H2</f>
        <v>10500000</v>
      </c>
      <c r="D6" s="117">
        <f t="shared" ref="D6:D10" si="0">B6+C6</f>
        <v>61765008.878399998</v>
      </c>
      <c r="E6" s="120">
        <f t="shared" ref="E6:E8" si="1">D6/D$11</f>
        <v>0.20182560694540991</v>
      </c>
    </row>
    <row r="7" spans="1:5" x14ac:dyDescent="0.25">
      <c r="A7" s="136" t="s">
        <v>173</v>
      </c>
      <c r="B7" s="117">
        <f>CostosDeJapon!M110</f>
        <v>1550000</v>
      </c>
      <c r="C7" s="117">
        <v>0</v>
      </c>
      <c r="D7" s="117">
        <f t="shared" si="0"/>
        <v>1550000</v>
      </c>
      <c r="E7" s="120">
        <f t="shared" si="1"/>
        <v>5.0648368136928393E-3</v>
      </c>
    </row>
    <row r="8" spans="1:5" x14ac:dyDescent="0.25">
      <c r="A8" s="136" t="s">
        <v>163</v>
      </c>
      <c r="B8" s="117">
        <f>CostosDeJapon!L110</f>
        <v>26916613.079999998</v>
      </c>
      <c r="C8" s="138">
        <f>Contrapartida!H5</f>
        <v>32439600</v>
      </c>
      <c r="D8" s="117">
        <f t="shared" si="0"/>
        <v>59356213.079999998</v>
      </c>
      <c r="E8" s="120">
        <f t="shared" si="1"/>
        <v>0.193954537502568</v>
      </c>
    </row>
    <row r="9" spans="1:5" x14ac:dyDescent="0.25">
      <c r="A9" s="136" t="s">
        <v>184</v>
      </c>
      <c r="B9" s="117">
        <v>0</v>
      </c>
      <c r="C9" s="117">
        <f>Contrapartida!H13</f>
        <v>5180000</v>
      </c>
      <c r="D9" s="117">
        <f t="shared" si="0"/>
        <v>5180000</v>
      </c>
    </row>
    <row r="10" spans="1:5" x14ac:dyDescent="0.25">
      <c r="A10" s="136" t="s">
        <v>170</v>
      </c>
      <c r="B10" s="117">
        <v>0</v>
      </c>
      <c r="C10" s="117">
        <f>Contrapartida!G23</f>
        <v>41325399.562780008</v>
      </c>
      <c r="D10" s="117">
        <f t="shared" si="0"/>
        <v>41325399.562780008</v>
      </c>
    </row>
    <row r="11" spans="1:5" x14ac:dyDescent="0.25">
      <c r="A11" s="136" t="s">
        <v>185</v>
      </c>
      <c r="B11" s="117">
        <f>SUM(B5:B10)</f>
        <v>216586577.96200001</v>
      </c>
      <c r="C11" s="117">
        <f t="shared" ref="C11:D11" si="2">SUM(C5:C10)</f>
        <v>89444999.562780008</v>
      </c>
      <c r="D11" s="117">
        <f t="shared" si="2"/>
        <v>306031577.52478004</v>
      </c>
    </row>
    <row r="12" spans="1:5" x14ac:dyDescent="0.25">
      <c r="B12" s="119">
        <f>B11/D11</f>
        <v>0.70772624091205927</v>
      </c>
      <c r="C12" s="119">
        <f>C11/D11</f>
        <v>0.29227375908794068</v>
      </c>
    </row>
  </sheetData>
  <conditionalFormatting sqref="B12:C1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{F5981BFC-C21D-44EF-8254-F377E6BAC827}</x14:id>
        </ext>
      </extLst>
    </cfRule>
  </conditionalFormatting>
  <conditionalFormatting sqref="E5:E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{90742DDB-6ABE-4DA1-BD49-BE57FB497111}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5981BFC-C21D-44EF-8254-F377E6BAC82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B12:C12</xm:sqref>
        </x14:conditionalFormatting>
        <x14:conditionalFormatting xmlns:xm="http://schemas.microsoft.com/office/excel/2006/main">
          <x14:cfRule type="dataBar" id="{90742DDB-6ABE-4DA1-BD49-BE57FB4971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E5:E8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showGridLines="0" tabSelected="1" zoomScale="90" zoomScaleNormal="90" workbookViewId="0">
      <pane xSplit="2" ySplit="1" topLeftCell="C101" activePane="bottomRight" state="frozen"/>
      <selection pane="topRight" activeCell="C1" sqref="C1"/>
      <selection pane="bottomLeft" activeCell="A2" sqref="A2"/>
      <selection pane="bottomRight" activeCell="G107" sqref="G107"/>
    </sheetView>
  </sheetViews>
  <sheetFormatPr defaultRowHeight="15.75" customHeight="1" x14ac:dyDescent="0.25"/>
  <cols>
    <col min="1" max="1" width="31.42578125" style="140" customWidth="1"/>
    <col min="2" max="2" width="28.140625" style="121" customWidth="1"/>
    <col min="3" max="3" width="6" style="21" bestFit="1" customWidth="1"/>
    <col min="4" max="4" width="7" style="21" customWidth="1"/>
    <col min="5" max="5" width="5.28515625" style="60" customWidth="1"/>
    <col min="6" max="6" width="7.140625" style="112" customWidth="1"/>
    <col min="7" max="7" width="12" style="61" bestFit="1" customWidth="1"/>
    <col min="8" max="8" width="14.140625" style="62" customWidth="1"/>
    <col min="9" max="9" width="22.42578125" style="62" customWidth="1"/>
    <col min="10" max="10" width="10.5703125" style="108" customWidth="1"/>
    <col min="11" max="12" width="9.7109375" style="108" customWidth="1"/>
    <col min="13" max="13" width="9.7109375" style="8" customWidth="1"/>
    <col min="14" max="14" width="10.85546875" style="8" customWidth="1"/>
    <col min="15" max="15" width="13.5703125" style="109" customWidth="1"/>
    <col min="16" max="1019" width="8.7109375" style="8" customWidth="1"/>
    <col min="1020" max="16384" width="9.140625" style="8"/>
  </cols>
  <sheetData>
    <row r="1" spans="1:15" ht="37.5" customHeight="1" x14ac:dyDescent="0.25">
      <c r="A1" s="143" t="s">
        <v>99</v>
      </c>
      <c r="B1" s="144" t="s">
        <v>13</v>
      </c>
      <c r="C1" s="145" t="s">
        <v>176</v>
      </c>
      <c r="D1" s="145" t="s">
        <v>174</v>
      </c>
      <c r="E1" s="146" t="s">
        <v>14</v>
      </c>
      <c r="F1" s="147" t="s">
        <v>177</v>
      </c>
      <c r="G1" s="148" t="s">
        <v>40</v>
      </c>
      <c r="H1" s="149" t="s">
        <v>186</v>
      </c>
      <c r="I1" s="150" t="s">
        <v>191</v>
      </c>
      <c r="J1" s="151" t="s">
        <v>161</v>
      </c>
      <c r="K1" s="151" t="s">
        <v>162</v>
      </c>
      <c r="L1" s="151" t="s">
        <v>163</v>
      </c>
      <c r="M1" s="152" t="s">
        <v>169</v>
      </c>
    </row>
    <row r="2" spans="1:15" ht="15.75" customHeight="1" x14ac:dyDescent="0.25">
      <c r="A2" s="153" t="s">
        <v>151</v>
      </c>
      <c r="B2" s="154"/>
      <c r="C2" s="155"/>
      <c r="D2" s="155"/>
      <c r="E2" s="156"/>
      <c r="F2" s="157"/>
      <c r="G2" s="158"/>
      <c r="H2" s="159"/>
      <c r="I2" s="160">
        <f>SUM(H3:H11)</f>
        <v>7050000</v>
      </c>
      <c r="J2" s="161"/>
      <c r="K2" s="161"/>
      <c r="L2" s="161"/>
      <c r="M2" s="162"/>
    </row>
    <row r="3" spans="1:15" s="79" customFormat="1" ht="19.5" customHeight="1" x14ac:dyDescent="0.25">
      <c r="A3" s="163"/>
      <c r="B3" s="164" t="s">
        <v>152</v>
      </c>
      <c r="C3" s="165">
        <v>10101</v>
      </c>
      <c r="D3" s="165">
        <v>101</v>
      </c>
      <c r="E3" s="166" t="s">
        <v>39</v>
      </c>
      <c r="F3" s="167">
        <v>10</v>
      </c>
      <c r="G3" s="168">
        <v>200000</v>
      </c>
      <c r="H3" s="169">
        <f t="shared" ref="H3:H38" si="0">F3*G3</f>
        <v>2000000</v>
      </c>
      <c r="I3" s="170"/>
      <c r="J3" s="171">
        <f>H3</f>
        <v>2000000</v>
      </c>
      <c r="K3" s="171"/>
      <c r="L3" s="171"/>
      <c r="M3" s="172"/>
      <c r="O3" s="110"/>
    </row>
    <row r="4" spans="1:15" s="79" customFormat="1" ht="19.5" customHeight="1" x14ac:dyDescent="0.25">
      <c r="A4" s="163"/>
      <c r="B4" s="164" t="s">
        <v>153</v>
      </c>
      <c r="C4" s="165">
        <v>10103</v>
      </c>
      <c r="D4" s="165">
        <v>101</v>
      </c>
      <c r="E4" s="166" t="s">
        <v>39</v>
      </c>
      <c r="F4" s="167">
        <v>10</v>
      </c>
      <c r="G4" s="168">
        <v>50000</v>
      </c>
      <c r="H4" s="169">
        <f t="shared" si="0"/>
        <v>500000</v>
      </c>
      <c r="I4" s="170"/>
      <c r="J4" s="171"/>
      <c r="K4" s="171">
        <f>H4</f>
        <v>500000</v>
      </c>
      <c r="L4" s="171"/>
      <c r="M4" s="172"/>
      <c r="O4" s="110"/>
    </row>
    <row r="5" spans="1:15" s="79" customFormat="1" ht="19.5" customHeight="1" x14ac:dyDescent="0.25">
      <c r="A5" s="163"/>
      <c r="B5" s="164" t="s">
        <v>154</v>
      </c>
      <c r="C5" s="165">
        <v>10105</v>
      </c>
      <c r="D5" s="165">
        <v>101</v>
      </c>
      <c r="E5" s="166" t="s">
        <v>70</v>
      </c>
      <c r="F5" s="167">
        <v>1</v>
      </c>
      <c r="G5" s="168">
        <v>200000</v>
      </c>
      <c r="H5" s="169">
        <f t="shared" si="0"/>
        <v>200000</v>
      </c>
      <c r="I5" s="170"/>
      <c r="J5" s="171"/>
      <c r="K5" s="171"/>
      <c r="L5" s="171">
        <f>H5</f>
        <v>200000</v>
      </c>
      <c r="M5" s="172"/>
      <c r="O5" s="110"/>
    </row>
    <row r="6" spans="1:15" s="79" customFormat="1" ht="19.5" customHeight="1" x14ac:dyDescent="0.25">
      <c r="A6" s="163"/>
      <c r="B6" s="164" t="s">
        <v>155</v>
      </c>
      <c r="C6" s="165">
        <v>10107</v>
      </c>
      <c r="D6" s="165">
        <v>101</v>
      </c>
      <c r="E6" s="166" t="s">
        <v>70</v>
      </c>
      <c r="F6" s="167">
        <v>1</v>
      </c>
      <c r="G6" s="168">
        <v>300000</v>
      </c>
      <c r="H6" s="169">
        <f t="shared" si="0"/>
        <v>300000</v>
      </c>
      <c r="I6" s="170"/>
      <c r="J6" s="171"/>
      <c r="K6" s="171"/>
      <c r="L6" s="171">
        <f>H6</f>
        <v>300000</v>
      </c>
      <c r="M6" s="172"/>
      <c r="O6" s="110"/>
    </row>
    <row r="7" spans="1:15" s="79" customFormat="1" ht="19.5" customHeight="1" x14ac:dyDescent="0.25">
      <c r="A7" s="163"/>
      <c r="B7" s="164" t="s">
        <v>156</v>
      </c>
      <c r="C7" s="165">
        <v>10109</v>
      </c>
      <c r="D7" s="165">
        <v>101</v>
      </c>
      <c r="E7" s="166" t="s">
        <v>70</v>
      </c>
      <c r="F7" s="167">
        <v>1</v>
      </c>
      <c r="G7" s="168">
        <v>100000</v>
      </c>
      <c r="H7" s="169">
        <f t="shared" si="0"/>
        <v>100000</v>
      </c>
      <c r="I7" s="170"/>
      <c r="J7" s="171"/>
      <c r="K7" s="171">
        <f>H7</f>
        <v>100000</v>
      </c>
      <c r="L7" s="171"/>
      <c r="M7" s="172"/>
      <c r="O7" s="110"/>
    </row>
    <row r="8" spans="1:15" s="79" customFormat="1" ht="19.5" customHeight="1" x14ac:dyDescent="0.25">
      <c r="A8" s="163"/>
      <c r="B8" s="164" t="s">
        <v>157</v>
      </c>
      <c r="C8" s="165">
        <v>10111</v>
      </c>
      <c r="D8" s="165">
        <v>101</v>
      </c>
      <c r="E8" s="166" t="s">
        <v>78</v>
      </c>
      <c r="F8" s="167">
        <v>5</v>
      </c>
      <c r="G8" s="168">
        <v>370000</v>
      </c>
      <c r="H8" s="169">
        <f t="shared" si="0"/>
        <v>1850000</v>
      </c>
      <c r="I8" s="170"/>
      <c r="J8" s="171"/>
      <c r="K8" s="171">
        <f>H8</f>
        <v>1850000</v>
      </c>
      <c r="L8" s="171"/>
      <c r="M8" s="172"/>
      <c r="O8" s="110"/>
    </row>
    <row r="9" spans="1:15" s="79" customFormat="1" ht="19.5" customHeight="1" x14ac:dyDescent="0.25">
      <c r="A9" s="163"/>
      <c r="B9" s="164" t="s">
        <v>158</v>
      </c>
      <c r="C9" s="165">
        <v>10113</v>
      </c>
      <c r="D9" s="165">
        <v>101</v>
      </c>
      <c r="E9" s="166" t="s">
        <v>105</v>
      </c>
      <c r="F9" s="167">
        <v>80</v>
      </c>
      <c r="G9" s="168">
        <v>10000</v>
      </c>
      <c r="H9" s="169">
        <f t="shared" si="0"/>
        <v>800000</v>
      </c>
      <c r="I9" s="170"/>
      <c r="J9" s="171">
        <f>H9</f>
        <v>800000</v>
      </c>
      <c r="K9" s="171"/>
      <c r="L9" s="171"/>
      <c r="M9" s="172"/>
      <c r="O9" s="110"/>
    </row>
    <row r="10" spans="1:15" s="79" customFormat="1" ht="24" customHeight="1" x14ac:dyDescent="0.25">
      <c r="A10" s="163"/>
      <c r="B10" s="164" t="s">
        <v>159</v>
      </c>
      <c r="C10" s="165">
        <v>10119</v>
      </c>
      <c r="D10" s="165">
        <v>101</v>
      </c>
      <c r="E10" s="166" t="s">
        <v>70</v>
      </c>
      <c r="F10" s="167">
        <v>1</v>
      </c>
      <c r="G10" s="168">
        <v>300000</v>
      </c>
      <c r="H10" s="169">
        <f t="shared" si="0"/>
        <v>300000</v>
      </c>
      <c r="I10" s="170"/>
      <c r="J10" s="171"/>
      <c r="K10" s="171">
        <f>H10</f>
        <v>300000</v>
      </c>
      <c r="L10" s="171"/>
      <c r="M10" s="172"/>
      <c r="O10" s="110"/>
    </row>
    <row r="11" spans="1:15" s="79" customFormat="1" ht="19.5" customHeight="1" x14ac:dyDescent="0.25">
      <c r="A11" s="163"/>
      <c r="B11" s="164" t="s">
        <v>160</v>
      </c>
      <c r="C11" s="165">
        <v>10121</v>
      </c>
      <c r="D11" s="165">
        <v>101</v>
      </c>
      <c r="E11" s="166" t="s">
        <v>70</v>
      </c>
      <c r="F11" s="167">
        <v>1</v>
      </c>
      <c r="G11" s="168">
        <v>1000000</v>
      </c>
      <c r="H11" s="169">
        <f t="shared" si="0"/>
        <v>1000000</v>
      </c>
      <c r="I11" s="170"/>
      <c r="J11" s="171"/>
      <c r="K11" s="171">
        <f>H11</f>
        <v>1000000</v>
      </c>
      <c r="L11" s="171"/>
      <c r="M11" s="172"/>
      <c r="O11" s="110"/>
    </row>
    <row r="12" spans="1:15" s="79" customFormat="1" ht="18.75" customHeight="1" x14ac:dyDescent="0.25">
      <c r="A12" s="153" t="s">
        <v>144</v>
      </c>
      <c r="B12" s="164"/>
      <c r="C12" s="165"/>
      <c r="D12" s="165"/>
      <c r="E12" s="166"/>
      <c r="F12" s="167"/>
      <c r="G12" s="168"/>
      <c r="H12" s="169"/>
      <c r="I12" s="170">
        <f>SUM(H13:H18)</f>
        <v>9578991.3599999994</v>
      </c>
      <c r="J12" s="171"/>
      <c r="K12" s="171"/>
      <c r="L12" s="171"/>
      <c r="M12" s="172"/>
      <c r="O12" s="110"/>
    </row>
    <row r="13" spans="1:15" s="79" customFormat="1" ht="19.5" customHeight="1" x14ac:dyDescent="0.25">
      <c r="A13" s="163"/>
      <c r="B13" s="164" t="s">
        <v>145</v>
      </c>
      <c r="C13" s="165">
        <v>10201</v>
      </c>
      <c r="D13" s="165">
        <v>102</v>
      </c>
      <c r="E13" s="166" t="s">
        <v>39</v>
      </c>
      <c r="F13" s="167">
        <v>160</v>
      </c>
      <c r="G13" s="168">
        <v>1800</v>
      </c>
      <c r="H13" s="169">
        <f t="shared" si="0"/>
        <v>288000</v>
      </c>
      <c r="I13" s="170"/>
      <c r="J13" s="171"/>
      <c r="K13" s="171">
        <f>H13</f>
        <v>288000</v>
      </c>
      <c r="L13" s="171"/>
      <c r="M13" s="172"/>
      <c r="O13" s="110"/>
    </row>
    <row r="14" spans="1:15" s="79" customFormat="1" ht="19.5" customHeight="1" x14ac:dyDescent="0.25">
      <c r="A14" s="163"/>
      <c r="B14" s="164" t="s">
        <v>146</v>
      </c>
      <c r="C14" s="165">
        <v>10203</v>
      </c>
      <c r="D14" s="165">
        <v>102</v>
      </c>
      <c r="E14" s="166" t="s">
        <v>59</v>
      </c>
      <c r="F14" s="167">
        <v>160</v>
      </c>
      <c r="G14" s="168">
        <v>30000</v>
      </c>
      <c r="H14" s="169">
        <f t="shared" si="0"/>
        <v>4800000</v>
      </c>
      <c r="I14" s="170"/>
      <c r="J14" s="171"/>
      <c r="K14" s="171">
        <f t="shared" ref="K14:K16" si="1">H14</f>
        <v>4800000</v>
      </c>
      <c r="L14" s="171"/>
      <c r="M14" s="172"/>
      <c r="O14" s="110"/>
    </row>
    <row r="15" spans="1:15" s="79" customFormat="1" ht="19.5" customHeight="1" x14ac:dyDescent="0.25">
      <c r="A15" s="163"/>
      <c r="B15" s="164" t="s">
        <v>147</v>
      </c>
      <c r="C15" s="165">
        <v>10207</v>
      </c>
      <c r="D15" s="165">
        <v>102</v>
      </c>
      <c r="E15" s="166" t="s">
        <v>59</v>
      </c>
      <c r="F15" s="167">
        <v>24.64</v>
      </c>
      <c r="G15" s="168">
        <v>92000</v>
      </c>
      <c r="H15" s="169">
        <f t="shared" si="0"/>
        <v>2266880</v>
      </c>
      <c r="I15" s="170"/>
      <c r="J15" s="171"/>
      <c r="K15" s="171">
        <f t="shared" si="1"/>
        <v>2266880</v>
      </c>
      <c r="L15" s="171"/>
      <c r="M15" s="172"/>
      <c r="O15" s="110"/>
    </row>
    <row r="16" spans="1:15" s="79" customFormat="1" ht="19.5" customHeight="1" x14ac:dyDescent="0.25">
      <c r="A16" s="163"/>
      <c r="B16" s="164" t="s">
        <v>148</v>
      </c>
      <c r="C16" s="165">
        <v>10209</v>
      </c>
      <c r="D16" s="165">
        <v>102</v>
      </c>
      <c r="E16" s="166" t="s">
        <v>59</v>
      </c>
      <c r="F16" s="167">
        <v>9.6</v>
      </c>
      <c r="G16" s="168">
        <v>87000</v>
      </c>
      <c r="H16" s="169">
        <f t="shared" si="0"/>
        <v>835200</v>
      </c>
      <c r="I16" s="170"/>
      <c r="J16" s="171"/>
      <c r="K16" s="171">
        <f t="shared" si="1"/>
        <v>835200</v>
      </c>
      <c r="L16" s="171"/>
      <c r="M16" s="172"/>
      <c r="O16" s="110"/>
    </row>
    <row r="17" spans="1:15" s="79" customFormat="1" ht="19.5" customHeight="1" x14ac:dyDescent="0.25">
      <c r="A17" s="163"/>
      <c r="B17" s="164" t="s">
        <v>149</v>
      </c>
      <c r="C17" s="165">
        <v>10217</v>
      </c>
      <c r="D17" s="165">
        <v>102</v>
      </c>
      <c r="E17" s="166" t="s">
        <v>59</v>
      </c>
      <c r="F17" s="167">
        <v>13.696</v>
      </c>
      <c r="G17" s="168">
        <v>57460</v>
      </c>
      <c r="H17" s="169">
        <f t="shared" si="0"/>
        <v>786972.16000000003</v>
      </c>
      <c r="I17" s="170"/>
      <c r="J17" s="171">
        <f>H17</f>
        <v>786972.16000000003</v>
      </c>
      <c r="K17" s="171"/>
      <c r="L17" s="171"/>
      <c r="M17" s="172"/>
      <c r="O17" s="110"/>
    </row>
    <row r="18" spans="1:15" s="79" customFormat="1" ht="19.5" customHeight="1" x14ac:dyDescent="0.25">
      <c r="A18" s="163"/>
      <c r="B18" s="164" t="s">
        <v>150</v>
      </c>
      <c r="C18" s="165">
        <v>10221</v>
      </c>
      <c r="D18" s="165">
        <v>102</v>
      </c>
      <c r="E18" s="166" t="s">
        <v>59</v>
      </c>
      <c r="F18" s="167">
        <v>20.544</v>
      </c>
      <c r="G18" s="168">
        <v>29300</v>
      </c>
      <c r="H18" s="169">
        <f t="shared" si="0"/>
        <v>601939.20000000007</v>
      </c>
      <c r="I18" s="170"/>
      <c r="J18" s="171">
        <f>H18</f>
        <v>601939.20000000007</v>
      </c>
      <c r="K18" s="171"/>
      <c r="L18" s="171"/>
      <c r="M18" s="172"/>
      <c r="O18" s="110"/>
    </row>
    <row r="19" spans="1:15" s="79" customFormat="1" ht="15.75" customHeight="1" x14ac:dyDescent="0.25">
      <c r="A19" s="153" t="s">
        <v>137</v>
      </c>
      <c r="B19" s="164"/>
      <c r="C19" s="165"/>
      <c r="D19" s="165"/>
      <c r="E19" s="166"/>
      <c r="F19" s="167"/>
      <c r="G19" s="168"/>
      <c r="H19" s="169"/>
      <c r="I19" s="170">
        <f>SUM(H20:H25)</f>
        <v>19295147.368000001</v>
      </c>
      <c r="J19" s="171"/>
      <c r="K19" s="171"/>
      <c r="L19" s="171"/>
      <c r="M19" s="172"/>
      <c r="O19" s="110"/>
    </row>
    <row r="20" spans="1:15" s="79" customFormat="1" ht="19.5" customHeight="1" x14ac:dyDescent="0.25">
      <c r="A20" s="163"/>
      <c r="B20" s="164" t="s">
        <v>138</v>
      </c>
      <c r="C20" s="165">
        <v>10309</v>
      </c>
      <c r="D20" s="165">
        <v>103</v>
      </c>
      <c r="E20" s="166" t="s">
        <v>105</v>
      </c>
      <c r="F20" s="167">
        <v>77</v>
      </c>
      <c r="G20" s="168">
        <v>87133.94</v>
      </c>
      <c r="H20" s="169">
        <f t="shared" si="0"/>
        <v>6709313.3799999999</v>
      </c>
      <c r="I20" s="170"/>
      <c r="J20" s="171">
        <f>H20</f>
        <v>6709313.3799999999</v>
      </c>
      <c r="K20" s="171"/>
      <c r="L20" s="171"/>
      <c r="M20" s="172"/>
      <c r="O20" s="110"/>
    </row>
    <row r="21" spans="1:15" s="79" customFormat="1" ht="19.5" customHeight="1" x14ac:dyDescent="0.25">
      <c r="A21" s="163"/>
      <c r="B21" s="164" t="s">
        <v>139</v>
      </c>
      <c r="C21" s="165">
        <v>10313</v>
      </c>
      <c r="D21" s="165">
        <v>103</v>
      </c>
      <c r="E21" s="166" t="s">
        <v>39</v>
      </c>
      <c r="F21" s="167">
        <v>30.8</v>
      </c>
      <c r="G21" s="168">
        <v>23358.76</v>
      </c>
      <c r="H21" s="169">
        <f t="shared" si="0"/>
        <v>719449.80799999996</v>
      </c>
      <c r="I21" s="170"/>
      <c r="J21" s="171">
        <f t="shared" ref="J21:J24" si="2">H21</f>
        <v>719449.80799999996</v>
      </c>
      <c r="K21" s="171"/>
      <c r="L21" s="171"/>
      <c r="M21" s="172"/>
      <c r="O21" s="110"/>
    </row>
    <row r="22" spans="1:15" s="79" customFormat="1" ht="19.5" customHeight="1" x14ac:dyDescent="0.25">
      <c r="A22" s="163"/>
      <c r="B22" s="164" t="s">
        <v>140</v>
      </c>
      <c r="C22" s="165">
        <v>10321</v>
      </c>
      <c r="D22" s="165">
        <v>103</v>
      </c>
      <c r="E22" s="166" t="s">
        <v>105</v>
      </c>
      <c r="F22" s="167">
        <v>77</v>
      </c>
      <c r="G22" s="168">
        <v>75204.34</v>
      </c>
      <c r="H22" s="169">
        <f t="shared" si="0"/>
        <v>5790734.1799999997</v>
      </c>
      <c r="I22" s="170"/>
      <c r="J22" s="171">
        <f t="shared" si="2"/>
        <v>5790734.1799999997</v>
      </c>
      <c r="K22" s="171"/>
      <c r="L22" s="171"/>
      <c r="M22" s="172"/>
      <c r="O22" s="110"/>
    </row>
    <row r="23" spans="1:15" s="79" customFormat="1" ht="19.5" customHeight="1" x14ac:dyDescent="0.25">
      <c r="A23" s="163"/>
      <c r="B23" s="164" t="s">
        <v>141</v>
      </c>
      <c r="C23" s="165">
        <v>10335</v>
      </c>
      <c r="D23" s="165">
        <v>103</v>
      </c>
      <c r="E23" s="166" t="s">
        <v>142</v>
      </c>
      <c r="F23" s="167">
        <v>1565</v>
      </c>
      <c r="G23" s="168">
        <v>3350</v>
      </c>
      <c r="H23" s="169">
        <f t="shared" si="0"/>
        <v>5242750</v>
      </c>
      <c r="I23" s="170"/>
      <c r="J23" s="171">
        <f t="shared" si="2"/>
        <v>5242750</v>
      </c>
      <c r="K23" s="171"/>
      <c r="L23" s="171"/>
      <c r="M23" s="172"/>
      <c r="O23" s="110"/>
    </row>
    <row r="24" spans="1:15" s="79" customFormat="1" ht="19.5" customHeight="1" x14ac:dyDescent="0.25">
      <c r="A24" s="163"/>
      <c r="B24" s="164" t="s">
        <v>143</v>
      </c>
      <c r="C24" s="165">
        <v>10347</v>
      </c>
      <c r="D24" s="165">
        <v>103</v>
      </c>
      <c r="E24" s="166" t="s">
        <v>39</v>
      </c>
      <c r="F24" s="167">
        <v>156.5</v>
      </c>
      <c r="G24" s="168">
        <v>3500</v>
      </c>
      <c r="H24" s="169">
        <f t="shared" si="0"/>
        <v>547750</v>
      </c>
      <c r="I24" s="170"/>
      <c r="J24" s="171">
        <f t="shared" si="2"/>
        <v>547750</v>
      </c>
      <c r="K24" s="171"/>
      <c r="L24" s="171"/>
      <c r="M24" s="172"/>
      <c r="O24" s="110"/>
    </row>
    <row r="25" spans="1:15" s="79" customFormat="1" ht="19.5" customHeight="1" x14ac:dyDescent="0.25">
      <c r="A25" s="163"/>
      <c r="B25" s="164" t="s">
        <v>108</v>
      </c>
      <c r="C25" s="165">
        <v>10349</v>
      </c>
      <c r="D25" s="165">
        <v>103</v>
      </c>
      <c r="E25" s="166" t="s">
        <v>70</v>
      </c>
      <c r="F25" s="167">
        <v>1</v>
      </c>
      <c r="G25" s="168">
        <v>285150</v>
      </c>
      <c r="H25" s="169">
        <f t="shared" si="0"/>
        <v>285150</v>
      </c>
      <c r="I25" s="170"/>
      <c r="J25" s="171"/>
      <c r="K25" s="171"/>
      <c r="L25" s="171">
        <f>H25</f>
        <v>285150</v>
      </c>
      <c r="M25" s="172"/>
      <c r="O25" s="110"/>
    </row>
    <row r="26" spans="1:15" s="79" customFormat="1" ht="15.75" customHeight="1" x14ac:dyDescent="0.25">
      <c r="A26" s="153" t="s">
        <v>128</v>
      </c>
      <c r="B26" s="164"/>
      <c r="C26" s="165"/>
      <c r="D26" s="165"/>
      <c r="E26" s="166"/>
      <c r="F26" s="167"/>
      <c r="G26" s="168"/>
      <c r="H26" s="169"/>
      <c r="I26" s="170">
        <f>SUM(H27:H35)</f>
        <v>22977153.126399998</v>
      </c>
      <c r="J26" s="171"/>
      <c r="K26" s="171"/>
      <c r="L26" s="171"/>
      <c r="M26" s="172"/>
      <c r="O26" s="110"/>
    </row>
    <row r="27" spans="1:15" s="36" customFormat="1" ht="19.5" customHeight="1" x14ac:dyDescent="0.25">
      <c r="A27" s="173"/>
      <c r="B27" s="174" t="s">
        <v>129</v>
      </c>
      <c r="C27" s="175">
        <v>10403</v>
      </c>
      <c r="D27" s="175">
        <v>104</v>
      </c>
      <c r="E27" s="176" t="s">
        <v>71</v>
      </c>
      <c r="F27" s="177">
        <v>274.27999999999997</v>
      </c>
      <c r="G27" s="178">
        <v>3000.03</v>
      </c>
      <c r="H27" s="179">
        <f t="shared" si="0"/>
        <v>822848.22840000002</v>
      </c>
      <c r="I27" s="180"/>
      <c r="J27" s="181"/>
      <c r="K27" s="181">
        <f>H27</f>
        <v>822848.22840000002</v>
      </c>
      <c r="L27" s="181"/>
      <c r="M27" s="182"/>
      <c r="O27" s="110"/>
    </row>
    <row r="28" spans="1:15" s="36" customFormat="1" ht="19.5" customHeight="1" x14ac:dyDescent="0.25">
      <c r="A28" s="173"/>
      <c r="B28" s="174" t="s">
        <v>130</v>
      </c>
      <c r="C28" s="175">
        <v>10405</v>
      </c>
      <c r="D28" s="175">
        <v>104</v>
      </c>
      <c r="E28" s="183" t="s">
        <v>39</v>
      </c>
      <c r="F28" s="177">
        <v>182.85400000000001</v>
      </c>
      <c r="G28" s="178">
        <v>68955</v>
      </c>
      <c r="H28" s="179">
        <f t="shared" si="0"/>
        <v>12608697.57</v>
      </c>
      <c r="I28" s="180"/>
      <c r="J28" s="181">
        <f>H28</f>
        <v>12608697.57</v>
      </c>
      <c r="K28" s="181"/>
      <c r="L28" s="181"/>
      <c r="M28" s="182"/>
      <c r="O28" s="110"/>
    </row>
    <row r="29" spans="1:15" ht="19.5" customHeight="1" x14ac:dyDescent="0.25">
      <c r="A29" s="173"/>
      <c r="B29" s="174" t="s">
        <v>131</v>
      </c>
      <c r="C29" s="175">
        <v>10425</v>
      </c>
      <c r="D29" s="175">
        <v>104</v>
      </c>
      <c r="E29" s="183" t="s">
        <v>105</v>
      </c>
      <c r="F29" s="177">
        <v>24</v>
      </c>
      <c r="G29" s="178">
        <v>35220.58</v>
      </c>
      <c r="H29" s="179">
        <f t="shared" si="0"/>
        <v>845293.92</v>
      </c>
      <c r="I29" s="180"/>
      <c r="J29" s="181">
        <f>H29</f>
        <v>845293.92</v>
      </c>
      <c r="K29" s="181"/>
      <c r="L29" s="181"/>
      <c r="M29" s="182"/>
      <c r="O29" s="110"/>
    </row>
    <row r="30" spans="1:15" ht="19.5" customHeight="1" x14ac:dyDescent="0.25">
      <c r="A30" s="173"/>
      <c r="B30" s="174" t="s">
        <v>132</v>
      </c>
      <c r="C30" s="175">
        <v>10427</v>
      </c>
      <c r="D30" s="175">
        <v>104</v>
      </c>
      <c r="E30" s="183" t="s">
        <v>105</v>
      </c>
      <c r="F30" s="177">
        <v>67.299000000000007</v>
      </c>
      <c r="G30" s="178">
        <v>42438</v>
      </c>
      <c r="H30" s="179">
        <f t="shared" si="0"/>
        <v>2856034.9620000003</v>
      </c>
      <c r="I30" s="180"/>
      <c r="J30" s="181">
        <f t="shared" ref="J30:J34" si="3">H30</f>
        <v>2856034.9620000003</v>
      </c>
      <c r="K30" s="181"/>
      <c r="L30" s="181"/>
      <c r="M30" s="172"/>
      <c r="O30" s="110"/>
    </row>
    <row r="31" spans="1:15" ht="19.5" customHeight="1" x14ac:dyDescent="0.25">
      <c r="A31" s="173"/>
      <c r="B31" s="174" t="s">
        <v>133</v>
      </c>
      <c r="C31" s="175">
        <v>10433</v>
      </c>
      <c r="D31" s="175">
        <v>104</v>
      </c>
      <c r="E31" s="183" t="s">
        <v>39</v>
      </c>
      <c r="F31" s="177">
        <v>182.86</v>
      </c>
      <c r="G31" s="178">
        <v>7703.22</v>
      </c>
      <c r="H31" s="179">
        <f t="shared" si="0"/>
        <v>1408610.8092000003</v>
      </c>
      <c r="I31" s="180"/>
      <c r="J31" s="181">
        <f t="shared" si="3"/>
        <v>1408610.8092000003</v>
      </c>
      <c r="K31" s="181"/>
      <c r="L31" s="181"/>
      <c r="M31" s="182"/>
      <c r="O31" s="110"/>
    </row>
    <row r="32" spans="1:15" ht="19.5" customHeight="1" x14ac:dyDescent="0.25">
      <c r="A32" s="173"/>
      <c r="B32" s="174" t="s">
        <v>134</v>
      </c>
      <c r="C32" s="175">
        <v>10435</v>
      </c>
      <c r="D32" s="175">
        <v>104</v>
      </c>
      <c r="E32" s="183" t="s">
        <v>105</v>
      </c>
      <c r="F32" s="177">
        <v>274.27999999999997</v>
      </c>
      <c r="G32" s="178">
        <v>6285.06</v>
      </c>
      <c r="H32" s="179">
        <f t="shared" si="0"/>
        <v>1723866.2567999999</v>
      </c>
      <c r="I32" s="180"/>
      <c r="J32" s="181">
        <f t="shared" si="3"/>
        <v>1723866.2567999999</v>
      </c>
      <c r="K32" s="181"/>
      <c r="L32" s="181"/>
      <c r="M32" s="182"/>
      <c r="O32" s="110"/>
    </row>
    <row r="33" spans="1:15" ht="19.5" customHeight="1" x14ac:dyDescent="0.25">
      <c r="A33" s="173"/>
      <c r="B33" s="174" t="s">
        <v>135</v>
      </c>
      <c r="C33" s="175">
        <v>10437</v>
      </c>
      <c r="D33" s="175">
        <v>104</v>
      </c>
      <c r="E33" s="183" t="s">
        <v>39</v>
      </c>
      <c r="F33" s="177">
        <v>365.7</v>
      </c>
      <c r="G33" s="178">
        <v>3214</v>
      </c>
      <c r="H33" s="179">
        <f t="shared" si="0"/>
        <v>1175359.8</v>
      </c>
      <c r="I33" s="180"/>
      <c r="J33" s="181">
        <f t="shared" si="3"/>
        <v>1175359.8</v>
      </c>
      <c r="K33" s="181"/>
      <c r="L33" s="181"/>
      <c r="M33" s="182"/>
      <c r="O33" s="110"/>
    </row>
    <row r="34" spans="1:15" ht="19.5" customHeight="1" x14ac:dyDescent="0.25">
      <c r="A34" s="173"/>
      <c r="B34" s="174" t="s">
        <v>136</v>
      </c>
      <c r="C34" s="175">
        <v>10439</v>
      </c>
      <c r="D34" s="175">
        <v>104</v>
      </c>
      <c r="E34" s="183" t="s">
        <v>105</v>
      </c>
      <c r="F34" s="177">
        <v>109.71</v>
      </c>
      <c r="G34" s="178">
        <v>9898</v>
      </c>
      <c r="H34" s="179">
        <f t="shared" si="0"/>
        <v>1085909.5799999998</v>
      </c>
      <c r="I34" s="180"/>
      <c r="J34" s="181">
        <f t="shared" si="3"/>
        <v>1085909.5799999998</v>
      </c>
      <c r="K34" s="181"/>
      <c r="L34" s="181"/>
      <c r="M34" s="182"/>
      <c r="O34" s="110"/>
    </row>
    <row r="35" spans="1:15" ht="19.5" customHeight="1" x14ac:dyDescent="0.25">
      <c r="A35" s="173"/>
      <c r="B35" s="174" t="s">
        <v>108</v>
      </c>
      <c r="C35" s="175">
        <v>10441</v>
      </c>
      <c r="D35" s="175">
        <v>104</v>
      </c>
      <c r="E35" s="183" t="s">
        <v>70</v>
      </c>
      <c r="F35" s="177">
        <v>1</v>
      </c>
      <c r="G35" s="178">
        <v>450532</v>
      </c>
      <c r="H35" s="184">
        <f t="shared" si="0"/>
        <v>450532</v>
      </c>
      <c r="I35" s="185"/>
      <c r="J35" s="181"/>
      <c r="K35" s="181"/>
      <c r="L35" s="181">
        <f>H35</f>
        <v>450532</v>
      </c>
      <c r="M35" s="182"/>
      <c r="O35" s="110"/>
    </row>
    <row r="36" spans="1:15" ht="15.75" customHeight="1" x14ac:dyDescent="0.25">
      <c r="A36" s="153" t="s">
        <v>125</v>
      </c>
      <c r="B36" s="174"/>
      <c r="C36" s="175"/>
      <c r="D36" s="175"/>
      <c r="E36" s="183"/>
      <c r="F36" s="177"/>
      <c r="G36" s="178"/>
      <c r="H36" s="184"/>
      <c r="I36" s="185">
        <f>SUM(H37:H39)</f>
        <v>26368000</v>
      </c>
      <c r="J36" s="181"/>
      <c r="K36" s="181"/>
      <c r="L36" s="181"/>
      <c r="M36" s="182"/>
      <c r="O36" s="110"/>
    </row>
    <row r="37" spans="1:15" ht="19.5" customHeight="1" x14ac:dyDescent="0.25">
      <c r="A37" s="173"/>
      <c r="B37" s="174" t="s">
        <v>126</v>
      </c>
      <c r="C37" s="175">
        <v>10513</v>
      </c>
      <c r="D37" s="175">
        <v>105</v>
      </c>
      <c r="E37" s="183" t="s">
        <v>39</v>
      </c>
      <c r="F37" s="177">
        <v>160</v>
      </c>
      <c r="G37" s="178">
        <v>110000</v>
      </c>
      <c r="H37" s="184">
        <f t="shared" si="0"/>
        <v>17600000</v>
      </c>
      <c r="I37" s="185"/>
      <c r="J37" s="181">
        <f>H37</f>
        <v>17600000</v>
      </c>
      <c r="K37" s="181"/>
      <c r="L37" s="181"/>
      <c r="M37" s="182"/>
      <c r="O37" s="110"/>
    </row>
    <row r="38" spans="1:15" ht="19.5" customHeight="1" x14ac:dyDescent="0.25">
      <c r="A38" s="173"/>
      <c r="B38" s="174" t="s">
        <v>127</v>
      </c>
      <c r="C38" s="175">
        <v>10515</v>
      </c>
      <c r="D38" s="175">
        <v>105</v>
      </c>
      <c r="E38" s="183" t="s">
        <v>39</v>
      </c>
      <c r="F38" s="177">
        <v>160</v>
      </c>
      <c r="G38" s="178">
        <v>50000</v>
      </c>
      <c r="H38" s="184">
        <f t="shared" si="0"/>
        <v>8000000</v>
      </c>
      <c r="I38" s="185"/>
      <c r="J38" s="181">
        <f>H38</f>
        <v>8000000</v>
      </c>
      <c r="K38" s="181"/>
      <c r="L38" s="181"/>
      <c r="M38" s="182"/>
      <c r="O38" s="110"/>
    </row>
    <row r="39" spans="1:15" ht="19.5" customHeight="1" x14ac:dyDescent="0.25">
      <c r="A39" s="173"/>
      <c r="B39" s="174" t="s">
        <v>108</v>
      </c>
      <c r="C39" s="175">
        <v>10557</v>
      </c>
      <c r="D39" s="175">
        <v>105</v>
      </c>
      <c r="E39" s="183" t="s">
        <v>70</v>
      </c>
      <c r="F39" s="177">
        <v>1</v>
      </c>
      <c r="G39" s="178">
        <v>768000</v>
      </c>
      <c r="H39" s="184">
        <f t="shared" ref="H39:H76" si="4">F39*G39</f>
        <v>768000</v>
      </c>
      <c r="I39" s="185"/>
      <c r="J39" s="181"/>
      <c r="K39" s="181"/>
      <c r="L39" s="181">
        <f>H39</f>
        <v>768000</v>
      </c>
      <c r="M39" s="182"/>
      <c r="O39" s="110"/>
    </row>
    <row r="40" spans="1:15" ht="15.75" customHeight="1" x14ac:dyDescent="0.25">
      <c r="A40" s="153" t="s">
        <v>121</v>
      </c>
      <c r="B40" s="174"/>
      <c r="C40" s="175"/>
      <c r="D40" s="175"/>
      <c r="E40" s="183"/>
      <c r="F40" s="177"/>
      <c r="G40" s="178"/>
      <c r="H40" s="184"/>
      <c r="I40" s="185">
        <f>SUM(H41:H42)</f>
        <v>10172500</v>
      </c>
      <c r="J40" s="181"/>
      <c r="K40" s="181"/>
      <c r="L40" s="181"/>
      <c r="M40" s="182"/>
      <c r="O40" s="110"/>
    </row>
    <row r="41" spans="1:15" ht="19.5" customHeight="1" x14ac:dyDescent="0.25">
      <c r="A41" s="173"/>
      <c r="B41" s="174" t="s">
        <v>124</v>
      </c>
      <c r="C41" s="175">
        <v>10701</v>
      </c>
      <c r="D41" s="175">
        <v>107</v>
      </c>
      <c r="E41" s="183" t="s">
        <v>39</v>
      </c>
      <c r="F41" s="177">
        <v>156.5</v>
      </c>
      <c r="G41" s="178">
        <v>15000</v>
      </c>
      <c r="H41" s="184">
        <f t="shared" si="4"/>
        <v>2347500</v>
      </c>
      <c r="I41" s="185"/>
      <c r="J41" s="181">
        <f>H41*0.7</f>
        <v>1643250</v>
      </c>
      <c r="K41" s="181">
        <f>J41*0.3</f>
        <v>492975</v>
      </c>
      <c r="L41" s="181"/>
      <c r="M41" s="182"/>
      <c r="O41" s="110"/>
    </row>
    <row r="42" spans="1:15" ht="19.5" customHeight="1" x14ac:dyDescent="0.25">
      <c r="A42" s="173"/>
      <c r="B42" s="174" t="s">
        <v>123</v>
      </c>
      <c r="C42" s="175">
        <v>10601</v>
      </c>
      <c r="D42" s="175">
        <v>106</v>
      </c>
      <c r="E42" s="183" t="s">
        <v>39</v>
      </c>
      <c r="F42" s="177">
        <v>156.5</v>
      </c>
      <c r="G42" s="178">
        <v>50000</v>
      </c>
      <c r="H42" s="184">
        <f t="shared" si="4"/>
        <v>7825000</v>
      </c>
      <c r="I42" s="185"/>
      <c r="J42" s="181">
        <f>H42*0.7</f>
        <v>5477500</v>
      </c>
      <c r="K42" s="181">
        <f>J42*0.3</f>
        <v>1643250</v>
      </c>
      <c r="L42" s="181"/>
      <c r="M42" s="182"/>
      <c r="O42" s="110"/>
    </row>
    <row r="43" spans="1:15" ht="15.75" customHeight="1" x14ac:dyDescent="0.25">
      <c r="A43" s="153" t="s">
        <v>114</v>
      </c>
      <c r="B43" s="174"/>
      <c r="C43" s="175"/>
      <c r="D43" s="175"/>
      <c r="E43" s="183"/>
      <c r="F43" s="177"/>
      <c r="G43" s="178"/>
      <c r="H43" s="184"/>
      <c r="I43" s="185">
        <f>SUM(H44:H48)</f>
        <v>9731315.2655999996</v>
      </c>
      <c r="J43" s="181"/>
      <c r="K43" s="181"/>
      <c r="L43" s="181"/>
      <c r="M43" s="182"/>
      <c r="O43" s="110"/>
    </row>
    <row r="44" spans="1:15" s="49" customFormat="1" ht="19.5" customHeight="1" x14ac:dyDescent="0.25">
      <c r="A44" s="173"/>
      <c r="B44" s="174" t="s">
        <v>115</v>
      </c>
      <c r="C44" s="175">
        <v>10803</v>
      </c>
      <c r="D44" s="175">
        <v>108</v>
      </c>
      <c r="E44" s="183" t="s">
        <v>71</v>
      </c>
      <c r="F44" s="177">
        <v>4</v>
      </c>
      <c r="G44" s="178">
        <v>800000</v>
      </c>
      <c r="H44" s="184">
        <f t="shared" si="4"/>
        <v>3200000</v>
      </c>
      <c r="I44" s="185"/>
      <c r="J44" s="181">
        <f>H44</f>
        <v>3200000</v>
      </c>
      <c r="K44" s="181"/>
      <c r="L44" s="181"/>
      <c r="M44" s="186"/>
      <c r="O44" s="110"/>
    </row>
    <row r="45" spans="1:15" s="49" customFormat="1" ht="19.5" customHeight="1" x14ac:dyDescent="0.25">
      <c r="A45" s="173"/>
      <c r="B45" s="174" t="s">
        <v>116</v>
      </c>
      <c r="C45" s="175">
        <v>10813</v>
      </c>
      <c r="D45" s="175">
        <v>108</v>
      </c>
      <c r="E45" s="183" t="s">
        <v>39</v>
      </c>
      <c r="F45" s="177">
        <v>15.345000000000001</v>
      </c>
      <c r="G45" s="178">
        <v>190000</v>
      </c>
      <c r="H45" s="179">
        <f t="shared" si="4"/>
        <v>2915550</v>
      </c>
      <c r="I45" s="180"/>
      <c r="J45" s="181">
        <f>H45</f>
        <v>2915550</v>
      </c>
      <c r="K45" s="181"/>
      <c r="L45" s="181"/>
      <c r="M45" s="186"/>
      <c r="O45" s="110"/>
    </row>
    <row r="46" spans="1:15" s="49" customFormat="1" ht="19.5" customHeight="1" x14ac:dyDescent="0.25">
      <c r="A46" s="173"/>
      <c r="B46" s="174" t="s">
        <v>117</v>
      </c>
      <c r="C46" s="175">
        <v>10815</v>
      </c>
      <c r="D46" s="175">
        <v>108</v>
      </c>
      <c r="E46" s="183" t="s">
        <v>39</v>
      </c>
      <c r="F46" s="177">
        <v>18.72</v>
      </c>
      <c r="G46" s="178">
        <v>130000</v>
      </c>
      <c r="H46" s="184">
        <f t="shared" si="4"/>
        <v>2433600</v>
      </c>
      <c r="I46" s="185"/>
      <c r="J46" s="181">
        <f t="shared" ref="J46:J47" si="5">H46</f>
        <v>2433600</v>
      </c>
      <c r="K46" s="181"/>
      <c r="L46" s="181"/>
      <c r="M46" s="186"/>
      <c r="O46" s="110"/>
    </row>
    <row r="47" spans="1:15" s="49" customFormat="1" ht="19.5" customHeight="1" x14ac:dyDescent="0.25">
      <c r="A47" s="173"/>
      <c r="B47" s="174" t="s">
        <v>118</v>
      </c>
      <c r="C47" s="175">
        <v>10827</v>
      </c>
      <c r="D47" s="175">
        <v>108</v>
      </c>
      <c r="E47" s="183" t="s">
        <v>105</v>
      </c>
      <c r="F47" s="177">
        <v>100.39</v>
      </c>
      <c r="G47" s="178">
        <v>9875.0400000000009</v>
      </c>
      <c r="H47" s="179">
        <f t="shared" si="4"/>
        <v>991355.26560000004</v>
      </c>
      <c r="I47" s="180"/>
      <c r="J47" s="181">
        <f t="shared" si="5"/>
        <v>991355.26560000004</v>
      </c>
      <c r="K47" s="181"/>
      <c r="L47" s="181"/>
      <c r="M47" s="186"/>
      <c r="O47" s="110"/>
    </row>
    <row r="48" spans="1:15" s="49" customFormat="1" ht="19.5" customHeight="1" x14ac:dyDescent="0.25">
      <c r="A48" s="173"/>
      <c r="B48" s="174" t="s">
        <v>108</v>
      </c>
      <c r="C48" s="175">
        <v>10829</v>
      </c>
      <c r="D48" s="175">
        <v>108</v>
      </c>
      <c r="E48" s="183" t="s">
        <v>70</v>
      </c>
      <c r="F48" s="177">
        <v>1</v>
      </c>
      <c r="G48" s="178">
        <v>190810</v>
      </c>
      <c r="H48" s="184">
        <f t="shared" si="4"/>
        <v>190810</v>
      </c>
      <c r="I48" s="185"/>
      <c r="J48" s="181"/>
      <c r="K48" s="181"/>
      <c r="L48" s="181">
        <f>H48</f>
        <v>190810</v>
      </c>
      <c r="M48" s="186"/>
      <c r="O48" s="110"/>
    </row>
    <row r="49" spans="1:15" s="49" customFormat="1" ht="15.75" customHeight="1" x14ac:dyDescent="0.25">
      <c r="A49" s="187" t="s">
        <v>111</v>
      </c>
      <c r="B49" s="174"/>
      <c r="C49" s="175"/>
      <c r="D49" s="175"/>
      <c r="E49" s="183"/>
      <c r="F49" s="177"/>
      <c r="G49" s="178"/>
      <c r="H49" s="184"/>
      <c r="I49" s="185">
        <f>SUM(H50:H52)</f>
        <v>4380813.1999999993</v>
      </c>
      <c r="J49" s="181"/>
      <c r="K49" s="181"/>
      <c r="L49" s="181"/>
      <c r="M49" s="186"/>
      <c r="O49" s="110"/>
    </row>
    <row r="50" spans="1:15" s="49" customFormat="1" ht="19.5" customHeight="1" x14ac:dyDescent="0.25">
      <c r="A50" s="173"/>
      <c r="B50" s="174" t="s">
        <v>112</v>
      </c>
      <c r="C50" s="175">
        <v>10901</v>
      </c>
      <c r="D50" s="175">
        <v>109</v>
      </c>
      <c r="E50" s="183" t="s">
        <v>39</v>
      </c>
      <c r="F50" s="177">
        <v>227.87</v>
      </c>
      <c r="G50" s="178">
        <v>17620</v>
      </c>
      <c r="H50" s="179">
        <f t="shared" si="4"/>
        <v>4015069.4</v>
      </c>
      <c r="I50" s="180"/>
      <c r="J50" s="181">
        <f>H50</f>
        <v>4015069.4</v>
      </c>
      <c r="K50" s="181"/>
      <c r="L50" s="181"/>
      <c r="M50" s="186"/>
      <c r="O50" s="110"/>
    </row>
    <row r="51" spans="1:15" s="49" customFormat="1" ht="19.5" customHeight="1" x14ac:dyDescent="0.25">
      <c r="A51" s="173"/>
      <c r="B51" s="174" t="s">
        <v>113</v>
      </c>
      <c r="C51" s="175">
        <v>10919</v>
      </c>
      <c r="D51" s="175">
        <v>109</v>
      </c>
      <c r="E51" s="183" t="s">
        <v>39</v>
      </c>
      <c r="F51" s="177">
        <v>15.345000000000001</v>
      </c>
      <c r="G51" s="178">
        <v>10240</v>
      </c>
      <c r="H51" s="179">
        <f t="shared" si="4"/>
        <v>157132.80000000002</v>
      </c>
      <c r="I51" s="180"/>
      <c r="J51" s="181">
        <f>H51</f>
        <v>157132.80000000002</v>
      </c>
      <c r="K51" s="181"/>
      <c r="L51" s="181"/>
      <c r="M51" s="186"/>
      <c r="O51" s="110"/>
    </row>
    <row r="52" spans="1:15" s="49" customFormat="1" ht="19.5" customHeight="1" x14ac:dyDescent="0.25">
      <c r="A52" s="173"/>
      <c r="B52" s="174" t="s">
        <v>108</v>
      </c>
      <c r="C52" s="175">
        <v>10921</v>
      </c>
      <c r="D52" s="175">
        <v>109</v>
      </c>
      <c r="E52" s="183" t="s">
        <v>71</v>
      </c>
      <c r="F52" s="177">
        <v>1</v>
      </c>
      <c r="G52" s="178">
        <v>208611</v>
      </c>
      <c r="H52" s="184">
        <f t="shared" si="4"/>
        <v>208611</v>
      </c>
      <c r="I52" s="185"/>
      <c r="J52" s="181"/>
      <c r="K52" s="181"/>
      <c r="L52" s="181">
        <f>H52</f>
        <v>208611</v>
      </c>
      <c r="M52" s="186"/>
      <c r="O52" s="110"/>
    </row>
    <row r="53" spans="1:15" s="49" customFormat="1" ht="17.25" customHeight="1" x14ac:dyDescent="0.25">
      <c r="A53" s="153" t="s">
        <v>100</v>
      </c>
      <c r="B53" s="174"/>
      <c r="C53" s="175"/>
      <c r="D53" s="175"/>
      <c r="E53" s="183"/>
      <c r="F53" s="177"/>
      <c r="G53" s="178"/>
      <c r="H53" s="184"/>
      <c r="I53" s="185">
        <f>SUM(H54:H60)</f>
        <v>25810697.912</v>
      </c>
      <c r="J53" s="181"/>
      <c r="K53" s="181"/>
      <c r="L53" s="181"/>
      <c r="M53" s="186"/>
      <c r="O53" s="110"/>
    </row>
    <row r="54" spans="1:15" s="49" customFormat="1" ht="19.5" customHeight="1" x14ac:dyDescent="0.25">
      <c r="A54" s="173"/>
      <c r="B54" s="174" t="s">
        <v>101</v>
      </c>
      <c r="C54" s="175">
        <v>11001</v>
      </c>
      <c r="D54" s="175">
        <v>110</v>
      </c>
      <c r="E54" s="183" t="s">
        <v>39</v>
      </c>
      <c r="F54" s="177">
        <v>141.30000000000001</v>
      </c>
      <c r="G54" s="178">
        <v>36345</v>
      </c>
      <c r="H54" s="184">
        <f t="shared" si="4"/>
        <v>5135548.5</v>
      </c>
      <c r="I54" s="185"/>
      <c r="J54" s="181">
        <f>H54</f>
        <v>5135548.5</v>
      </c>
      <c r="K54" s="181"/>
      <c r="L54" s="181"/>
      <c r="M54" s="186"/>
      <c r="O54" s="110"/>
    </row>
    <row r="55" spans="1:15" s="49" customFormat="1" ht="19.5" customHeight="1" x14ac:dyDescent="0.25">
      <c r="A55" s="173"/>
      <c r="B55" s="174" t="s">
        <v>102</v>
      </c>
      <c r="C55" s="175">
        <v>11003</v>
      </c>
      <c r="D55" s="175">
        <v>110</v>
      </c>
      <c r="E55" s="183" t="s">
        <v>39</v>
      </c>
      <c r="F55" s="177">
        <v>141.30000000000001</v>
      </c>
      <c r="G55" s="178">
        <v>32315.24</v>
      </c>
      <c r="H55" s="179">
        <f t="shared" si="4"/>
        <v>4566143.4120000005</v>
      </c>
      <c r="I55" s="180"/>
      <c r="J55" s="181">
        <f t="shared" ref="J55:J59" si="6">H55</f>
        <v>4566143.4120000005</v>
      </c>
      <c r="K55" s="181"/>
      <c r="L55" s="181"/>
      <c r="M55" s="186"/>
      <c r="O55" s="110"/>
    </row>
    <row r="56" spans="1:15" s="49" customFormat="1" ht="19.5" customHeight="1" x14ac:dyDescent="0.25">
      <c r="A56" s="173"/>
      <c r="B56" s="174" t="s">
        <v>103</v>
      </c>
      <c r="C56" s="175">
        <v>11005</v>
      </c>
      <c r="D56" s="175">
        <v>110</v>
      </c>
      <c r="E56" s="183" t="s">
        <v>39</v>
      </c>
      <c r="F56" s="177">
        <v>82.9</v>
      </c>
      <c r="G56" s="178">
        <v>120000</v>
      </c>
      <c r="H56" s="184">
        <f t="shared" si="4"/>
        <v>9948000</v>
      </c>
      <c r="I56" s="185"/>
      <c r="J56" s="181">
        <f t="shared" si="6"/>
        <v>9948000</v>
      </c>
      <c r="K56" s="181"/>
      <c r="L56" s="181"/>
      <c r="M56" s="186"/>
      <c r="O56" s="110"/>
    </row>
    <row r="57" spans="1:15" s="49" customFormat="1" ht="19.5" customHeight="1" x14ac:dyDescent="0.25">
      <c r="A57" s="173"/>
      <c r="B57" s="174" t="s">
        <v>107</v>
      </c>
      <c r="C57" s="175">
        <v>11007</v>
      </c>
      <c r="D57" s="175">
        <v>110</v>
      </c>
      <c r="E57" s="183" t="s">
        <v>39</v>
      </c>
      <c r="F57" s="177">
        <v>58.4</v>
      </c>
      <c r="G57" s="178">
        <v>45000</v>
      </c>
      <c r="H57" s="184">
        <f t="shared" si="4"/>
        <v>2628000</v>
      </c>
      <c r="I57" s="185"/>
      <c r="J57" s="181">
        <f t="shared" si="6"/>
        <v>2628000</v>
      </c>
      <c r="K57" s="181"/>
      <c r="L57" s="181"/>
      <c r="M57" s="186"/>
      <c r="O57" s="110"/>
    </row>
    <row r="58" spans="1:15" s="49" customFormat="1" ht="19.5" customHeight="1" x14ac:dyDescent="0.25">
      <c r="A58" s="173"/>
      <c r="B58" s="174" t="s">
        <v>104</v>
      </c>
      <c r="C58" s="175">
        <v>11009</v>
      </c>
      <c r="D58" s="175">
        <v>110</v>
      </c>
      <c r="E58" s="183" t="s">
        <v>105</v>
      </c>
      <c r="F58" s="177">
        <v>68.900000000000006</v>
      </c>
      <c r="G58" s="178">
        <v>25000</v>
      </c>
      <c r="H58" s="184">
        <f t="shared" si="4"/>
        <v>1722500.0000000002</v>
      </c>
      <c r="I58" s="185"/>
      <c r="J58" s="181">
        <f t="shared" si="6"/>
        <v>1722500.0000000002</v>
      </c>
      <c r="K58" s="181"/>
      <c r="L58" s="181"/>
      <c r="M58" s="186"/>
      <c r="O58" s="110"/>
    </row>
    <row r="59" spans="1:15" s="49" customFormat="1" ht="19.5" customHeight="1" x14ac:dyDescent="0.25">
      <c r="A59" s="173"/>
      <c r="B59" s="174" t="s">
        <v>106</v>
      </c>
      <c r="C59" s="175">
        <v>11011</v>
      </c>
      <c r="D59" s="175">
        <v>110</v>
      </c>
      <c r="E59" s="183" t="s">
        <v>105</v>
      </c>
      <c r="F59" s="177">
        <v>72.7</v>
      </c>
      <c r="G59" s="178">
        <v>15000</v>
      </c>
      <c r="H59" s="184">
        <f t="shared" si="4"/>
        <v>1090500</v>
      </c>
      <c r="I59" s="185"/>
      <c r="J59" s="181">
        <f t="shared" si="6"/>
        <v>1090500</v>
      </c>
      <c r="K59" s="181"/>
      <c r="L59" s="181"/>
      <c r="M59" s="186"/>
      <c r="O59" s="110"/>
    </row>
    <row r="60" spans="1:15" s="49" customFormat="1" ht="19.5" customHeight="1" x14ac:dyDescent="0.25">
      <c r="A60" s="173"/>
      <c r="B60" s="174" t="s">
        <v>108</v>
      </c>
      <c r="C60" s="175">
        <v>11015</v>
      </c>
      <c r="D60" s="175">
        <v>110</v>
      </c>
      <c r="E60" s="183" t="s">
        <v>71</v>
      </c>
      <c r="F60" s="177">
        <v>1</v>
      </c>
      <c r="G60" s="178">
        <v>720006</v>
      </c>
      <c r="H60" s="184">
        <f t="shared" si="4"/>
        <v>720006</v>
      </c>
      <c r="I60" s="185"/>
      <c r="J60" s="181"/>
      <c r="K60" s="181"/>
      <c r="L60" s="181">
        <f>H60</f>
        <v>720006</v>
      </c>
      <c r="M60" s="186"/>
      <c r="O60" s="110"/>
    </row>
    <row r="61" spans="1:15" s="49" customFormat="1" ht="15.75" customHeight="1" x14ac:dyDescent="0.25">
      <c r="A61" s="153" t="s">
        <v>92</v>
      </c>
      <c r="B61" s="174"/>
      <c r="C61" s="175"/>
      <c r="D61" s="175"/>
      <c r="E61" s="183"/>
      <c r="F61" s="177"/>
      <c r="G61" s="178"/>
      <c r="H61" s="184"/>
      <c r="I61" s="185">
        <f>SUM(H62:H66)</f>
        <v>7512210.25</v>
      </c>
      <c r="J61" s="181"/>
      <c r="K61" s="181"/>
      <c r="L61" s="181"/>
      <c r="M61" s="186"/>
      <c r="O61" s="110"/>
    </row>
    <row r="62" spans="1:15" s="33" customFormat="1" ht="19.5" customHeight="1" x14ac:dyDescent="0.25">
      <c r="A62" s="173"/>
      <c r="B62" s="174" t="s">
        <v>93</v>
      </c>
      <c r="C62" s="175">
        <v>11201</v>
      </c>
      <c r="D62" s="175">
        <v>112</v>
      </c>
      <c r="E62" s="183" t="s">
        <v>39</v>
      </c>
      <c r="F62" s="177">
        <v>227.875</v>
      </c>
      <c r="G62" s="178">
        <v>9000</v>
      </c>
      <c r="H62" s="179">
        <f t="shared" si="4"/>
        <v>2050875</v>
      </c>
      <c r="I62" s="180"/>
      <c r="J62" s="181">
        <f>H62</f>
        <v>2050875</v>
      </c>
      <c r="K62" s="181"/>
      <c r="L62" s="181"/>
      <c r="M62" s="186"/>
      <c r="O62" s="110"/>
    </row>
    <row r="63" spans="1:15" s="33" customFormat="1" ht="19.5" customHeight="1" x14ac:dyDescent="0.25">
      <c r="A63" s="173"/>
      <c r="B63" s="174" t="s">
        <v>94</v>
      </c>
      <c r="C63" s="175">
        <v>11207</v>
      </c>
      <c r="D63" s="175">
        <v>112</v>
      </c>
      <c r="E63" s="183" t="s">
        <v>39</v>
      </c>
      <c r="F63" s="177">
        <v>227.875</v>
      </c>
      <c r="G63" s="178">
        <v>12000</v>
      </c>
      <c r="H63" s="179">
        <f t="shared" si="4"/>
        <v>2734500</v>
      </c>
      <c r="I63" s="180"/>
      <c r="J63" s="181">
        <f>H63</f>
        <v>2734500</v>
      </c>
      <c r="K63" s="181"/>
      <c r="L63" s="181"/>
      <c r="M63" s="186"/>
      <c r="O63" s="110"/>
    </row>
    <row r="64" spans="1:15" s="33" customFormat="1" ht="19.5" customHeight="1" x14ac:dyDescent="0.25">
      <c r="A64" s="173"/>
      <c r="B64" s="174" t="s">
        <v>95</v>
      </c>
      <c r="C64" s="175">
        <v>11209</v>
      </c>
      <c r="D64" s="175">
        <v>112</v>
      </c>
      <c r="E64" s="183" t="s">
        <v>39</v>
      </c>
      <c r="F64" s="177">
        <v>137.83500000000001</v>
      </c>
      <c r="G64" s="178">
        <v>6950</v>
      </c>
      <c r="H64" s="179">
        <f t="shared" si="4"/>
        <v>957953.25</v>
      </c>
      <c r="I64" s="180"/>
      <c r="J64" s="181"/>
      <c r="K64" s="181">
        <f>H64</f>
        <v>957953.25</v>
      </c>
      <c r="L64" s="181"/>
      <c r="M64" s="186"/>
      <c r="O64" s="110"/>
    </row>
    <row r="65" spans="1:15" s="33" customFormat="1" ht="19.5" customHeight="1" x14ac:dyDescent="0.25">
      <c r="A65" s="173"/>
      <c r="B65" s="174" t="s">
        <v>96</v>
      </c>
      <c r="C65" s="175">
        <v>11211</v>
      </c>
      <c r="D65" s="175">
        <v>112</v>
      </c>
      <c r="E65" s="183" t="s">
        <v>39</v>
      </c>
      <c r="F65" s="177">
        <v>137.83500000000001</v>
      </c>
      <c r="G65" s="178">
        <v>9200</v>
      </c>
      <c r="H65" s="179">
        <f t="shared" si="4"/>
        <v>1268082</v>
      </c>
      <c r="I65" s="180"/>
      <c r="J65" s="181"/>
      <c r="K65" s="181">
        <f t="shared" ref="K65:K66" si="7">H65</f>
        <v>1268082</v>
      </c>
      <c r="L65" s="181"/>
      <c r="M65" s="186"/>
      <c r="O65" s="110"/>
    </row>
    <row r="66" spans="1:15" s="33" customFormat="1" ht="19.5" customHeight="1" x14ac:dyDescent="0.25">
      <c r="A66" s="173"/>
      <c r="B66" s="174" t="s">
        <v>97</v>
      </c>
      <c r="C66" s="175">
        <v>11215</v>
      </c>
      <c r="D66" s="175">
        <v>112</v>
      </c>
      <c r="E66" s="183" t="s">
        <v>39</v>
      </c>
      <c r="F66" s="177">
        <v>62.6</v>
      </c>
      <c r="G66" s="178">
        <v>8000</v>
      </c>
      <c r="H66" s="184">
        <f t="shared" si="4"/>
        <v>500800</v>
      </c>
      <c r="I66" s="185"/>
      <c r="J66" s="181"/>
      <c r="K66" s="181">
        <f t="shared" si="7"/>
        <v>500800</v>
      </c>
      <c r="L66" s="181"/>
      <c r="M66" s="186"/>
      <c r="O66" s="110"/>
    </row>
    <row r="67" spans="1:15" s="33" customFormat="1" ht="15.75" customHeight="1" x14ac:dyDescent="0.25">
      <c r="A67" s="153" t="s">
        <v>109</v>
      </c>
      <c r="B67" s="174"/>
      <c r="C67" s="175"/>
      <c r="D67" s="175"/>
      <c r="E67" s="183"/>
      <c r="F67" s="177"/>
      <c r="G67" s="178"/>
      <c r="H67" s="184"/>
      <c r="I67" s="185">
        <f>SUM(H68:H80)</f>
        <v>13530000</v>
      </c>
      <c r="J67" s="181"/>
      <c r="K67" s="181"/>
      <c r="L67" s="181"/>
      <c r="M67" s="186"/>
      <c r="O67" s="110"/>
    </row>
    <row r="68" spans="1:15" s="33" customFormat="1" ht="19.5" customHeight="1" x14ac:dyDescent="0.25">
      <c r="A68" s="188"/>
      <c r="B68" s="174" t="s">
        <v>68</v>
      </c>
      <c r="C68" s="175">
        <v>11501</v>
      </c>
      <c r="D68" s="175">
        <v>115</v>
      </c>
      <c r="E68" s="176" t="s">
        <v>71</v>
      </c>
      <c r="F68" s="189">
        <v>1</v>
      </c>
      <c r="G68" s="190">
        <v>2500000</v>
      </c>
      <c r="H68" s="191">
        <f t="shared" si="4"/>
        <v>2500000</v>
      </c>
      <c r="I68" s="192"/>
      <c r="J68" s="181">
        <f>H68</f>
        <v>2500000</v>
      </c>
      <c r="K68" s="181"/>
      <c r="L68" s="181"/>
      <c r="M68" s="186"/>
      <c r="O68" s="110"/>
    </row>
    <row r="69" spans="1:15" ht="19.5" customHeight="1" x14ac:dyDescent="0.25">
      <c r="A69" s="188"/>
      <c r="B69" s="174" t="s">
        <v>69</v>
      </c>
      <c r="C69" s="175">
        <v>11505</v>
      </c>
      <c r="D69" s="175">
        <v>115</v>
      </c>
      <c r="E69" s="193" t="s">
        <v>70</v>
      </c>
      <c r="F69" s="194">
        <v>1</v>
      </c>
      <c r="G69" s="190">
        <v>1000000</v>
      </c>
      <c r="H69" s="195">
        <f t="shared" si="4"/>
        <v>1000000</v>
      </c>
      <c r="I69" s="196"/>
      <c r="J69" s="181">
        <f t="shared" ref="J69:J79" si="8">H69</f>
        <v>1000000</v>
      </c>
      <c r="K69" s="181"/>
      <c r="L69" s="181"/>
      <c r="M69" s="182"/>
      <c r="O69" s="110"/>
    </row>
    <row r="70" spans="1:15" ht="19.5" customHeight="1" x14ac:dyDescent="0.25">
      <c r="A70" s="188"/>
      <c r="B70" s="174" t="s">
        <v>72</v>
      </c>
      <c r="C70" s="175">
        <v>11507</v>
      </c>
      <c r="D70" s="175">
        <v>115</v>
      </c>
      <c r="E70" s="193" t="s">
        <v>71</v>
      </c>
      <c r="F70" s="194">
        <v>1</v>
      </c>
      <c r="G70" s="190">
        <v>3000000</v>
      </c>
      <c r="H70" s="195">
        <f t="shared" si="4"/>
        <v>3000000</v>
      </c>
      <c r="I70" s="196"/>
      <c r="J70" s="181">
        <f t="shared" si="8"/>
        <v>3000000</v>
      </c>
      <c r="K70" s="181"/>
      <c r="L70" s="181"/>
      <c r="M70" s="182"/>
      <c r="O70" s="110"/>
    </row>
    <row r="71" spans="1:15" ht="19.5" customHeight="1" x14ac:dyDescent="0.25">
      <c r="A71" s="188"/>
      <c r="B71" s="174" t="s">
        <v>73</v>
      </c>
      <c r="C71" s="175">
        <v>11515</v>
      </c>
      <c r="D71" s="175">
        <v>115</v>
      </c>
      <c r="E71" s="193" t="s">
        <v>71</v>
      </c>
      <c r="F71" s="194">
        <v>1</v>
      </c>
      <c r="G71" s="190">
        <v>500000</v>
      </c>
      <c r="H71" s="195">
        <f t="shared" si="4"/>
        <v>500000</v>
      </c>
      <c r="I71" s="196"/>
      <c r="J71" s="181">
        <f t="shared" si="8"/>
        <v>500000</v>
      </c>
      <c r="K71" s="181"/>
      <c r="L71" s="181"/>
      <c r="M71" s="182"/>
      <c r="O71" s="110"/>
    </row>
    <row r="72" spans="1:15" ht="19.5" customHeight="1" x14ac:dyDescent="0.25">
      <c r="A72" s="188"/>
      <c r="B72" s="174" t="s">
        <v>74</v>
      </c>
      <c r="C72" s="175">
        <v>11521</v>
      </c>
      <c r="D72" s="175">
        <v>115</v>
      </c>
      <c r="E72" s="193" t="s">
        <v>71</v>
      </c>
      <c r="F72" s="194">
        <v>50</v>
      </c>
      <c r="G72" s="190">
        <v>18000</v>
      </c>
      <c r="H72" s="195">
        <f t="shared" si="4"/>
        <v>900000</v>
      </c>
      <c r="I72" s="196"/>
      <c r="J72" s="181">
        <f t="shared" si="8"/>
        <v>900000</v>
      </c>
      <c r="K72" s="181"/>
      <c r="L72" s="181"/>
      <c r="M72" s="182"/>
      <c r="O72" s="110"/>
    </row>
    <row r="73" spans="1:15" ht="19.5" customHeight="1" x14ac:dyDescent="0.25">
      <c r="A73" s="188"/>
      <c r="B73" s="174" t="s">
        <v>75</v>
      </c>
      <c r="C73" s="175">
        <v>11523</v>
      </c>
      <c r="D73" s="175">
        <v>115</v>
      </c>
      <c r="E73" s="193" t="s">
        <v>71</v>
      </c>
      <c r="F73" s="194">
        <v>20</v>
      </c>
      <c r="G73" s="190">
        <v>14000</v>
      </c>
      <c r="H73" s="195">
        <f t="shared" si="4"/>
        <v>280000</v>
      </c>
      <c r="I73" s="196"/>
      <c r="J73" s="181">
        <f t="shared" si="8"/>
        <v>280000</v>
      </c>
      <c r="K73" s="181"/>
      <c r="L73" s="181"/>
      <c r="M73" s="182"/>
      <c r="O73" s="110"/>
    </row>
    <row r="74" spans="1:15" ht="19.5" customHeight="1" x14ac:dyDescent="0.25">
      <c r="A74" s="188"/>
      <c r="B74" s="174" t="s">
        <v>77</v>
      </c>
      <c r="C74" s="175">
        <v>11529</v>
      </c>
      <c r="D74" s="175">
        <v>115</v>
      </c>
      <c r="E74" s="193" t="s">
        <v>78</v>
      </c>
      <c r="F74" s="194">
        <v>2000</v>
      </c>
      <c r="G74" s="190">
        <v>750</v>
      </c>
      <c r="H74" s="195">
        <f t="shared" si="4"/>
        <v>1500000</v>
      </c>
      <c r="I74" s="196"/>
      <c r="J74" s="181">
        <f t="shared" si="8"/>
        <v>1500000</v>
      </c>
      <c r="K74" s="181"/>
      <c r="L74" s="181"/>
      <c r="M74" s="182"/>
      <c r="O74" s="110"/>
    </row>
    <row r="75" spans="1:15" ht="19.5" customHeight="1" x14ac:dyDescent="0.25">
      <c r="A75" s="188"/>
      <c r="B75" s="174" t="s">
        <v>79</v>
      </c>
      <c r="C75" s="175">
        <v>11533</v>
      </c>
      <c r="D75" s="175">
        <v>115</v>
      </c>
      <c r="E75" s="193" t="s">
        <v>78</v>
      </c>
      <c r="F75" s="194">
        <v>5</v>
      </c>
      <c r="G75" s="190">
        <v>70000</v>
      </c>
      <c r="H75" s="195">
        <f t="shared" si="4"/>
        <v>350000</v>
      </c>
      <c r="I75" s="196"/>
      <c r="J75" s="181">
        <f t="shared" si="8"/>
        <v>350000</v>
      </c>
      <c r="K75" s="181"/>
      <c r="L75" s="181"/>
      <c r="M75" s="182"/>
      <c r="O75" s="110"/>
    </row>
    <row r="76" spans="1:15" ht="19.5" customHeight="1" x14ac:dyDescent="0.25">
      <c r="A76" s="188"/>
      <c r="B76" s="174" t="s">
        <v>80</v>
      </c>
      <c r="C76" s="175">
        <v>11537</v>
      </c>
      <c r="D76" s="175">
        <v>115</v>
      </c>
      <c r="E76" s="193" t="s">
        <v>42</v>
      </c>
      <c r="F76" s="194">
        <v>3</v>
      </c>
      <c r="G76" s="190">
        <v>300000</v>
      </c>
      <c r="H76" s="195">
        <f t="shared" si="4"/>
        <v>900000</v>
      </c>
      <c r="I76" s="196"/>
      <c r="J76" s="181">
        <f t="shared" si="8"/>
        <v>900000</v>
      </c>
      <c r="K76" s="181"/>
      <c r="L76" s="181"/>
      <c r="M76" s="182"/>
      <c r="O76" s="110"/>
    </row>
    <row r="77" spans="1:15" ht="19.5" customHeight="1" x14ac:dyDescent="0.25">
      <c r="A77" s="188"/>
      <c r="B77" s="174" t="s">
        <v>81</v>
      </c>
      <c r="C77" s="175">
        <v>11539</v>
      </c>
      <c r="D77" s="175">
        <v>115</v>
      </c>
      <c r="E77" s="193" t="s">
        <v>42</v>
      </c>
      <c r="F77" s="194">
        <v>3</v>
      </c>
      <c r="G77" s="190">
        <v>300000</v>
      </c>
      <c r="H77" s="195">
        <f t="shared" ref="H77:H109" si="9">F77*G77</f>
        <v>900000</v>
      </c>
      <c r="I77" s="196"/>
      <c r="J77" s="181">
        <f t="shared" si="8"/>
        <v>900000</v>
      </c>
      <c r="K77" s="181"/>
      <c r="L77" s="181"/>
      <c r="M77" s="182"/>
      <c r="O77" s="110"/>
    </row>
    <row r="78" spans="1:15" ht="19.5" customHeight="1" x14ac:dyDescent="0.25">
      <c r="A78" s="188"/>
      <c r="B78" s="174" t="s">
        <v>82</v>
      </c>
      <c r="C78" s="175">
        <v>11541</v>
      </c>
      <c r="D78" s="175">
        <v>115</v>
      </c>
      <c r="E78" s="193" t="s">
        <v>71</v>
      </c>
      <c r="F78" s="194">
        <v>1</v>
      </c>
      <c r="G78" s="190">
        <v>1000000</v>
      </c>
      <c r="H78" s="195">
        <f t="shared" si="9"/>
        <v>1000000</v>
      </c>
      <c r="I78" s="196"/>
      <c r="J78" s="181">
        <f t="shared" si="8"/>
        <v>1000000</v>
      </c>
      <c r="K78" s="181"/>
      <c r="L78" s="181"/>
      <c r="M78" s="182"/>
      <c r="O78" s="110"/>
    </row>
    <row r="79" spans="1:15" ht="19.5" customHeight="1" x14ac:dyDescent="0.25">
      <c r="A79" s="188"/>
      <c r="B79" s="174" t="s">
        <v>84</v>
      </c>
      <c r="C79" s="175">
        <v>11543</v>
      </c>
      <c r="D79" s="175">
        <v>115</v>
      </c>
      <c r="E79" s="193" t="s">
        <v>71</v>
      </c>
      <c r="F79" s="194">
        <v>1</v>
      </c>
      <c r="G79" s="190">
        <v>400000</v>
      </c>
      <c r="H79" s="195">
        <f t="shared" si="9"/>
        <v>400000</v>
      </c>
      <c r="I79" s="196"/>
      <c r="J79" s="181">
        <f t="shared" si="8"/>
        <v>400000</v>
      </c>
      <c r="K79" s="181"/>
      <c r="L79" s="181"/>
      <c r="M79" s="182"/>
      <c r="O79" s="110"/>
    </row>
    <row r="80" spans="1:15" ht="19.5" customHeight="1" x14ac:dyDescent="0.25">
      <c r="A80" s="188"/>
      <c r="B80" s="174" t="s">
        <v>87</v>
      </c>
      <c r="C80" s="165">
        <v>11551</v>
      </c>
      <c r="D80" s="175">
        <v>115</v>
      </c>
      <c r="E80" s="193" t="s">
        <v>42</v>
      </c>
      <c r="F80" s="194">
        <v>3</v>
      </c>
      <c r="G80" s="190">
        <v>100000</v>
      </c>
      <c r="H80" s="195">
        <f t="shared" si="9"/>
        <v>300000</v>
      </c>
      <c r="I80" s="196"/>
      <c r="J80" s="181"/>
      <c r="K80" s="181">
        <f>H80</f>
        <v>300000</v>
      </c>
      <c r="L80" s="181"/>
      <c r="M80" s="182"/>
      <c r="O80" s="110"/>
    </row>
    <row r="81" spans="1:16" ht="15.75" customHeight="1" x14ac:dyDescent="0.25">
      <c r="A81" s="153" t="s">
        <v>88</v>
      </c>
      <c r="B81" s="174"/>
      <c r="C81" s="165"/>
      <c r="D81" s="175"/>
      <c r="E81" s="193"/>
      <c r="F81" s="194"/>
      <c r="G81" s="190"/>
      <c r="H81" s="195"/>
      <c r="I81" s="196">
        <f>SUM(H82:H83)</f>
        <v>1865000</v>
      </c>
      <c r="J81" s="181"/>
      <c r="K81" s="181"/>
      <c r="L81" s="181"/>
      <c r="M81" s="182"/>
      <c r="O81" s="110"/>
    </row>
    <row r="82" spans="1:16" ht="19.5" customHeight="1" x14ac:dyDescent="0.25">
      <c r="A82" s="188"/>
      <c r="B82" s="174" t="s">
        <v>89</v>
      </c>
      <c r="C82" s="175">
        <v>11403</v>
      </c>
      <c r="D82" s="175">
        <v>114</v>
      </c>
      <c r="E82" s="193" t="s">
        <v>39</v>
      </c>
      <c r="F82" s="167">
        <v>156.5</v>
      </c>
      <c r="G82" s="190">
        <v>10000</v>
      </c>
      <c r="H82" s="195">
        <f t="shared" si="9"/>
        <v>1565000</v>
      </c>
      <c r="I82" s="196"/>
      <c r="J82" s="181">
        <f>H82</f>
        <v>1565000</v>
      </c>
      <c r="K82" s="181"/>
      <c r="L82" s="181"/>
      <c r="M82" s="182"/>
      <c r="O82" s="110"/>
    </row>
    <row r="83" spans="1:16" ht="19.5" customHeight="1" x14ac:dyDescent="0.25">
      <c r="A83" s="188"/>
      <c r="B83" s="174" t="s">
        <v>90</v>
      </c>
      <c r="C83" s="175">
        <v>11513</v>
      </c>
      <c r="D83" s="175">
        <v>115</v>
      </c>
      <c r="E83" s="193" t="s">
        <v>70</v>
      </c>
      <c r="F83" s="194">
        <v>1</v>
      </c>
      <c r="G83" s="190">
        <v>300000</v>
      </c>
      <c r="H83" s="195">
        <f t="shared" si="9"/>
        <v>300000</v>
      </c>
      <c r="I83" s="196"/>
      <c r="J83" s="181">
        <f>H83</f>
        <v>300000</v>
      </c>
      <c r="K83" s="181"/>
      <c r="L83" s="181"/>
      <c r="M83" s="182"/>
      <c r="O83" s="110"/>
    </row>
    <row r="84" spans="1:16" ht="15.75" customHeight="1" x14ac:dyDescent="0.25">
      <c r="A84" s="153" t="s">
        <v>171</v>
      </c>
      <c r="B84" s="174"/>
      <c r="C84" s="175"/>
      <c r="D84" s="175"/>
      <c r="E84" s="193"/>
      <c r="F84" s="194"/>
      <c r="G84" s="190"/>
      <c r="H84" s="195"/>
      <c r="I84" s="196">
        <f>SUM(H85:H91)</f>
        <v>37386024.479999997</v>
      </c>
      <c r="J84" s="181"/>
      <c r="K84" s="181"/>
      <c r="L84" s="181"/>
      <c r="M84" s="182"/>
      <c r="O84" s="110"/>
    </row>
    <row r="85" spans="1:16" ht="19.5" customHeight="1" x14ac:dyDescent="0.25">
      <c r="A85" s="188"/>
      <c r="B85" s="164" t="s">
        <v>41</v>
      </c>
      <c r="C85" s="165">
        <v>11705</v>
      </c>
      <c r="D85" s="165">
        <v>117</v>
      </c>
      <c r="E85" s="166" t="s">
        <v>42</v>
      </c>
      <c r="F85" s="167">
        <v>1.5</v>
      </c>
      <c r="G85" s="168">
        <v>5880000</v>
      </c>
      <c r="H85" s="195">
        <f t="shared" si="9"/>
        <v>8820000</v>
      </c>
      <c r="I85" s="196"/>
      <c r="J85" s="181"/>
      <c r="K85" s="181">
        <f>H85</f>
        <v>8820000</v>
      </c>
      <c r="L85" s="181"/>
      <c r="M85" s="182"/>
      <c r="O85" s="110"/>
    </row>
    <row r="86" spans="1:16" ht="19.5" customHeight="1" x14ac:dyDescent="0.25">
      <c r="A86" s="188"/>
      <c r="B86" s="164" t="s">
        <v>45</v>
      </c>
      <c r="C86" s="165">
        <v>11709</v>
      </c>
      <c r="D86" s="165">
        <v>117</v>
      </c>
      <c r="E86" s="166" t="s">
        <v>43</v>
      </c>
      <c r="F86" s="167">
        <v>12.99</v>
      </c>
      <c r="G86" s="168">
        <v>931179</v>
      </c>
      <c r="H86" s="197">
        <f t="shared" si="9"/>
        <v>12096015.210000001</v>
      </c>
      <c r="I86" s="198"/>
      <c r="J86" s="181"/>
      <c r="K86" s="181">
        <f t="shared" ref="K86:K88" si="10">H86</f>
        <v>12096015.210000001</v>
      </c>
      <c r="L86" s="181"/>
      <c r="M86" s="182"/>
      <c r="O86" s="110"/>
      <c r="P86" s="111"/>
    </row>
    <row r="87" spans="1:16" ht="19.5" customHeight="1" x14ac:dyDescent="0.25">
      <c r="A87" s="188"/>
      <c r="B87" s="164" t="s">
        <v>44</v>
      </c>
      <c r="C87" s="165">
        <v>11715</v>
      </c>
      <c r="D87" s="165">
        <v>117</v>
      </c>
      <c r="E87" s="166" t="s">
        <v>43</v>
      </c>
      <c r="F87" s="167">
        <v>12.99</v>
      </c>
      <c r="G87" s="168">
        <v>465589</v>
      </c>
      <c r="H87" s="197">
        <f t="shared" si="9"/>
        <v>6048001.1100000003</v>
      </c>
      <c r="I87" s="198"/>
      <c r="J87" s="181"/>
      <c r="K87" s="181">
        <f t="shared" si="10"/>
        <v>6048001.1100000003</v>
      </c>
      <c r="L87" s="181"/>
      <c r="M87" s="182"/>
      <c r="O87" s="110"/>
    </row>
    <row r="88" spans="1:16" ht="19.5" customHeight="1" x14ac:dyDescent="0.25">
      <c r="A88" s="199"/>
      <c r="B88" s="200" t="s">
        <v>52</v>
      </c>
      <c r="C88" s="201">
        <v>11731</v>
      </c>
      <c r="D88" s="201">
        <v>117</v>
      </c>
      <c r="E88" s="193" t="s">
        <v>43</v>
      </c>
      <c r="F88" s="194">
        <v>12.99</v>
      </c>
      <c r="G88" s="190">
        <v>349192</v>
      </c>
      <c r="H88" s="197">
        <f t="shared" si="9"/>
        <v>4536004.08</v>
      </c>
      <c r="I88" s="198"/>
      <c r="J88" s="181"/>
      <c r="K88" s="181">
        <f t="shared" si="10"/>
        <v>4536004.08</v>
      </c>
      <c r="L88" s="181"/>
      <c r="M88" s="182"/>
      <c r="O88" s="110"/>
    </row>
    <row r="89" spans="1:16" s="64" customFormat="1" ht="19.5" customHeight="1" x14ac:dyDescent="0.25">
      <c r="A89" s="163"/>
      <c r="B89" s="200" t="s">
        <v>47</v>
      </c>
      <c r="C89" s="201">
        <v>11723</v>
      </c>
      <c r="D89" s="201">
        <v>117</v>
      </c>
      <c r="E89" s="166" t="s">
        <v>42</v>
      </c>
      <c r="F89" s="167">
        <v>3</v>
      </c>
      <c r="G89" s="168">
        <v>300000</v>
      </c>
      <c r="H89" s="179">
        <f t="shared" si="9"/>
        <v>900000</v>
      </c>
      <c r="I89" s="180"/>
      <c r="J89" s="171"/>
      <c r="K89" s="171"/>
      <c r="L89" s="171">
        <f>H89</f>
        <v>900000</v>
      </c>
      <c r="M89" s="172"/>
      <c r="O89" s="110"/>
    </row>
    <row r="90" spans="1:16" s="64" customFormat="1" ht="19.5" customHeight="1" x14ac:dyDescent="0.25">
      <c r="A90" s="163"/>
      <c r="B90" s="200" t="s">
        <v>50</v>
      </c>
      <c r="C90" s="201">
        <v>11727</v>
      </c>
      <c r="D90" s="201">
        <v>117</v>
      </c>
      <c r="E90" s="193" t="s">
        <v>42</v>
      </c>
      <c r="F90" s="194">
        <v>3</v>
      </c>
      <c r="G90" s="190">
        <v>150000</v>
      </c>
      <c r="H90" s="195">
        <f t="shared" si="9"/>
        <v>450000</v>
      </c>
      <c r="I90" s="196"/>
      <c r="J90" s="171"/>
      <c r="K90" s="171"/>
      <c r="L90" s="171">
        <f t="shared" ref="L90:L104" si="11">H90</f>
        <v>450000</v>
      </c>
      <c r="M90" s="172"/>
      <c r="O90" s="110"/>
    </row>
    <row r="91" spans="1:16" ht="19.5" customHeight="1" x14ac:dyDescent="0.25">
      <c r="A91" s="188"/>
      <c r="B91" s="164" t="s">
        <v>51</v>
      </c>
      <c r="C91" s="165">
        <v>11729</v>
      </c>
      <c r="D91" s="201">
        <v>117</v>
      </c>
      <c r="E91" s="193" t="s">
        <v>43</v>
      </c>
      <c r="F91" s="194">
        <v>12.99</v>
      </c>
      <c r="G91" s="190">
        <v>349192</v>
      </c>
      <c r="H91" s="197">
        <f t="shared" si="9"/>
        <v>4536004.08</v>
      </c>
      <c r="I91" s="198"/>
      <c r="J91" s="181"/>
      <c r="K91" s="181"/>
      <c r="L91" s="171">
        <f t="shared" si="11"/>
        <v>4536004.08</v>
      </c>
      <c r="M91" s="182"/>
      <c r="O91" s="110"/>
    </row>
    <row r="92" spans="1:16" ht="15.75" customHeight="1" x14ac:dyDescent="0.25">
      <c r="A92" s="153" t="s">
        <v>172</v>
      </c>
      <c r="B92" s="164"/>
      <c r="C92" s="165"/>
      <c r="D92" s="201"/>
      <c r="E92" s="193"/>
      <c r="F92" s="194"/>
      <c r="G92" s="190"/>
      <c r="H92" s="197"/>
      <c r="I92" s="198">
        <f>SUM(H93:H103)</f>
        <v>12469250</v>
      </c>
      <c r="J92" s="181"/>
      <c r="K92" s="181"/>
      <c r="L92" s="171"/>
      <c r="M92" s="182"/>
      <c r="O92" s="110"/>
    </row>
    <row r="93" spans="1:16" s="64" customFormat="1" ht="19.5" customHeight="1" x14ac:dyDescent="0.25">
      <c r="A93" s="163"/>
      <c r="B93" s="200" t="s">
        <v>54</v>
      </c>
      <c r="C93" s="201">
        <v>11803</v>
      </c>
      <c r="D93" s="202">
        <v>118</v>
      </c>
      <c r="E93" s="166" t="s">
        <v>42</v>
      </c>
      <c r="F93" s="167">
        <v>3</v>
      </c>
      <c r="G93" s="168">
        <v>100000</v>
      </c>
      <c r="H93" s="195">
        <f t="shared" si="9"/>
        <v>300000</v>
      </c>
      <c r="I93" s="196"/>
      <c r="J93" s="171"/>
      <c r="K93" s="171"/>
      <c r="L93" s="171">
        <f t="shared" si="11"/>
        <v>300000</v>
      </c>
      <c r="M93" s="172"/>
      <c r="O93" s="110"/>
    </row>
    <row r="94" spans="1:16" s="64" customFormat="1" ht="19.5" customHeight="1" x14ac:dyDescent="0.25">
      <c r="A94" s="163"/>
      <c r="B94" s="200" t="s">
        <v>56</v>
      </c>
      <c r="C94" s="201">
        <v>11805</v>
      </c>
      <c r="D94" s="202">
        <v>118</v>
      </c>
      <c r="E94" s="166" t="s">
        <v>42</v>
      </c>
      <c r="F94" s="167">
        <v>3</v>
      </c>
      <c r="G94" s="168">
        <v>200000</v>
      </c>
      <c r="H94" s="195">
        <f t="shared" si="9"/>
        <v>600000</v>
      </c>
      <c r="I94" s="196"/>
      <c r="J94" s="171"/>
      <c r="K94" s="171"/>
      <c r="L94" s="171">
        <f t="shared" si="11"/>
        <v>600000</v>
      </c>
      <c r="M94" s="172"/>
      <c r="O94" s="110"/>
    </row>
    <row r="95" spans="1:16" s="64" customFormat="1" ht="19.5" customHeight="1" x14ac:dyDescent="0.25">
      <c r="A95" s="163"/>
      <c r="B95" s="203" t="s">
        <v>57</v>
      </c>
      <c r="C95" s="202">
        <v>11807</v>
      </c>
      <c r="D95" s="202">
        <v>118</v>
      </c>
      <c r="E95" s="166" t="s">
        <v>39</v>
      </c>
      <c r="F95" s="167">
        <v>156.5</v>
      </c>
      <c r="G95" s="168">
        <v>5000</v>
      </c>
      <c r="H95" s="195">
        <f t="shared" si="9"/>
        <v>782500</v>
      </c>
      <c r="I95" s="196"/>
      <c r="J95" s="171"/>
      <c r="K95" s="171"/>
      <c r="L95" s="171">
        <f t="shared" si="11"/>
        <v>782500</v>
      </c>
      <c r="M95" s="172"/>
      <c r="O95" s="110"/>
    </row>
    <row r="96" spans="1:16" s="64" customFormat="1" ht="19.5" customHeight="1" x14ac:dyDescent="0.25">
      <c r="A96" s="163"/>
      <c r="B96" s="203" t="s">
        <v>60</v>
      </c>
      <c r="C96" s="202">
        <v>11811</v>
      </c>
      <c r="D96" s="202">
        <v>118</v>
      </c>
      <c r="E96" s="166" t="s">
        <v>42</v>
      </c>
      <c r="F96" s="167">
        <v>3</v>
      </c>
      <c r="G96" s="168">
        <v>200000</v>
      </c>
      <c r="H96" s="195">
        <f t="shared" si="9"/>
        <v>600000</v>
      </c>
      <c r="I96" s="196"/>
      <c r="J96" s="171"/>
      <c r="K96" s="171"/>
      <c r="L96" s="171">
        <f t="shared" si="11"/>
        <v>600000</v>
      </c>
      <c r="M96" s="172"/>
      <c r="O96" s="110"/>
    </row>
    <row r="97" spans="1:15" s="64" customFormat="1" ht="19.5" customHeight="1" x14ac:dyDescent="0.25">
      <c r="A97" s="163"/>
      <c r="B97" s="164" t="s">
        <v>61</v>
      </c>
      <c r="C97" s="165">
        <v>11813</v>
      </c>
      <c r="D97" s="165">
        <v>118</v>
      </c>
      <c r="E97" s="166" t="s">
        <v>42</v>
      </c>
      <c r="F97" s="167">
        <v>3</v>
      </c>
      <c r="G97" s="168">
        <v>300000</v>
      </c>
      <c r="H97" s="195">
        <f t="shared" si="9"/>
        <v>900000</v>
      </c>
      <c r="I97" s="196"/>
      <c r="J97" s="171"/>
      <c r="K97" s="171"/>
      <c r="L97" s="171">
        <f t="shared" si="11"/>
        <v>900000</v>
      </c>
      <c r="M97" s="172"/>
      <c r="O97" s="110"/>
    </row>
    <row r="98" spans="1:15" s="64" customFormat="1" ht="19.5" customHeight="1" x14ac:dyDescent="0.25">
      <c r="A98" s="163"/>
      <c r="B98" s="164" t="s">
        <v>65</v>
      </c>
      <c r="C98" s="165">
        <v>11823</v>
      </c>
      <c r="D98" s="165">
        <v>118</v>
      </c>
      <c r="E98" s="166" t="s">
        <v>42</v>
      </c>
      <c r="F98" s="167">
        <v>3</v>
      </c>
      <c r="G98" s="168">
        <v>300000</v>
      </c>
      <c r="H98" s="169">
        <f t="shared" si="9"/>
        <v>900000</v>
      </c>
      <c r="I98" s="170"/>
      <c r="J98" s="171"/>
      <c r="K98" s="171"/>
      <c r="L98" s="171">
        <f t="shared" si="11"/>
        <v>900000</v>
      </c>
      <c r="M98" s="172"/>
      <c r="O98" s="110"/>
    </row>
    <row r="99" spans="1:15" s="64" customFormat="1" ht="19.5" customHeight="1" x14ac:dyDescent="0.25">
      <c r="A99" s="163"/>
      <c r="B99" s="164" t="s">
        <v>66</v>
      </c>
      <c r="C99" s="165">
        <v>11825</v>
      </c>
      <c r="D99" s="165">
        <v>118</v>
      </c>
      <c r="E99" s="166" t="s">
        <v>42</v>
      </c>
      <c r="F99" s="167">
        <v>3</v>
      </c>
      <c r="G99" s="168">
        <v>500000</v>
      </c>
      <c r="H99" s="169">
        <f t="shared" si="9"/>
        <v>1500000</v>
      </c>
      <c r="I99" s="170"/>
      <c r="J99" s="171"/>
      <c r="K99" s="171"/>
      <c r="L99" s="171">
        <f t="shared" si="11"/>
        <v>1500000</v>
      </c>
      <c r="M99" s="172"/>
      <c r="O99" s="110"/>
    </row>
    <row r="100" spans="1:15" s="64" customFormat="1" ht="19.5" customHeight="1" x14ac:dyDescent="0.25">
      <c r="A100" s="163"/>
      <c r="B100" s="164" t="s">
        <v>67</v>
      </c>
      <c r="C100" s="165">
        <v>11829</v>
      </c>
      <c r="D100" s="165">
        <v>118</v>
      </c>
      <c r="E100" s="166" t="s">
        <v>42</v>
      </c>
      <c r="F100" s="167">
        <v>3</v>
      </c>
      <c r="G100" s="168">
        <v>1500000</v>
      </c>
      <c r="H100" s="169">
        <f t="shared" si="9"/>
        <v>4500000</v>
      </c>
      <c r="I100" s="170"/>
      <c r="J100" s="171"/>
      <c r="K100" s="171"/>
      <c r="L100" s="171">
        <f t="shared" si="11"/>
        <v>4500000</v>
      </c>
      <c r="M100" s="172"/>
      <c r="O100" s="110"/>
    </row>
    <row r="101" spans="1:15" s="64" customFormat="1" ht="19.5" customHeight="1" x14ac:dyDescent="0.25">
      <c r="A101" s="163"/>
      <c r="B101" s="174" t="s">
        <v>62</v>
      </c>
      <c r="C101" s="175">
        <v>11815</v>
      </c>
      <c r="D101" s="175">
        <v>118</v>
      </c>
      <c r="E101" s="193" t="s">
        <v>42</v>
      </c>
      <c r="F101" s="194">
        <v>3</v>
      </c>
      <c r="G101" s="190">
        <v>300000</v>
      </c>
      <c r="H101" s="195">
        <f t="shared" si="9"/>
        <v>900000</v>
      </c>
      <c r="I101" s="196"/>
      <c r="J101" s="181"/>
      <c r="K101" s="181">
        <f>H101</f>
        <v>900000</v>
      </c>
      <c r="L101" s="171"/>
      <c r="M101" s="172"/>
      <c r="O101" s="110"/>
    </row>
    <row r="102" spans="1:15" s="64" customFormat="1" ht="19.5" customHeight="1" x14ac:dyDescent="0.25">
      <c r="A102" s="163"/>
      <c r="B102" s="200" t="s">
        <v>53</v>
      </c>
      <c r="C102" s="201">
        <v>11801</v>
      </c>
      <c r="D102" s="201">
        <v>118</v>
      </c>
      <c r="E102" s="193" t="s">
        <v>39</v>
      </c>
      <c r="F102" s="167">
        <v>156.5</v>
      </c>
      <c r="G102" s="190">
        <v>3500</v>
      </c>
      <c r="H102" s="195">
        <f t="shared" si="9"/>
        <v>547750</v>
      </c>
      <c r="I102" s="196"/>
      <c r="J102" s="181">
        <f>H102</f>
        <v>547750</v>
      </c>
      <c r="K102" s="181"/>
      <c r="L102" s="171"/>
      <c r="M102" s="172"/>
      <c r="O102" s="110"/>
    </row>
    <row r="103" spans="1:15" s="64" customFormat="1" ht="19.5" customHeight="1" x14ac:dyDescent="0.25">
      <c r="A103" s="163"/>
      <c r="B103" s="174" t="s">
        <v>58</v>
      </c>
      <c r="C103" s="175">
        <v>11809</v>
      </c>
      <c r="D103" s="175">
        <v>118</v>
      </c>
      <c r="E103" s="183" t="s">
        <v>59</v>
      </c>
      <c r="F103" s="177">
        <v>62.6</v>
      </c>
      <c r="G103" s="178">
        <v>15000</v>
      </c>
      <c r="H103" s="195">
        <f t="shared" si="9"/>
        <v>939000</v>
      </c>
      <c r="I103" s="196"/>
      <c r="J103" s="181"/>
      <c r="K103" s="181">
        <f>H103</f>
        <v>939000</v>
      </c>
      <c r="L103" s="171"/>
      <c r="M103" s="172"/>
      <c r="O103" s="110"/>
    </row>
    <row r="104" spans="1:15" s="64" customFormat="1" ht="15.75" customHeight="1" x14ac:dyDescent="0.25">
      <c r="A104" s="153" t="s">
        <v>38</v>
      </c>
      <c r="B104" s="164" t="s">
        <v>49</v>
      </c>
      <c r="C104" s="165">
        <v>11901</v>
      </c>
      <c r="D104" s="165">
        <v>119</v>
      </c>
      <c r="E104" s="166" t="s">
        <v>39</v>
      </c>
      <c r="F104" s="167">
        <v>156.5</v>
      </c>
      <c r="G104" s="168">
        <f>50000</f>
        <v>50000</v>
      </c>
      <c r="H104" s="169">
        <f t="shared" si="9"/>
        <v>7825000</v>
      </c>
      <c r="I104" s="170">
        <f>H104</f>
        <v>7825000</v>
      </c>
      <c r="J104" s="171"/>
      <c r="K104" s="171"/>
      <c r="L104" s="171">
        <f t="shared" si="11"/>
        <v>7825000</v>
      </c>
      <c r="M104" s="172"/>
      <c r="O104" s="110"/>
    </row>
    <row r="105" spans="1:15" s="64" customFormat="1" ht="15.75" customHeight="1" x14ac:dyDescent="0.25">
      <c r="A105" s="153" t="s">
        <v>173</v>
      </c>
      <c r="B105" s="164"/>
      <c r="C105" s="165"/>
      <c r="D105" s="165"/>
      <c r="E105" s="166"/>
      <c r="F105" s="167"/>
      <c r="G105" s="168"/>
      <c r="H105" s="169"/>
      <c r="I105" s="170">
        <f>SUM(H106:H109)</f>
        <v>1550000</v>
      </c>
      <c r="J105" s="171"/>
      <c r="K105" s="171"/>
      <c r="L105" s="171"/>
      <c r="M105" s="172"/>
      <c r="O105" s="110"/>
    </row>
    <row r="106" spans="1:15" ht="19.5" customHeight="1" x14ac:dyDescent="0.25">
      <c r="A106" s="188"/>
      <c r="B106" s="203" t="s">
        <v>48</v>
      </c>
      <c r="C106" s="202">
        <v>11725</v>
      </c>
      <c r="D106" s="202">
        <v>117</v>
      </c>
      <c r="E106" s="193" t="s">
        <v>42</v>
      </c>
      <c r="F106" s="194">
        <v>3</v>
      </c>
      <c r="G106" s="190">
        <v>100000</v>
      </c>
      <c r="H106" s="195">
        <f t="shared" si="9"/>
        <v>300000</v>
      </c>
      <c r="I106" s="196"/>
      <c r="J106" s="181"/>
      <c r="K106" s="181"/>
      <c r="L106" s="181"/>
      <c r="M106" s="204">
        <f>H106</f>
        <v>300000</v>
      </c>
      <c r="O106" s="110"/>
    </row>
    <row r="107" spans="1:15" ht="19.5" customHeight="1" x14ac:dyDescent="0.25">
      <c r="A107" s="188"/>
      <c r="B107" s="203" t="s">
        <v>63</v>
      </c>
      <c r="C107" s="202">
        <v>11817</v>
      </c>
      <c r="D107" s="202">
        <v>118</v>
      </c>
      <c r="E107" s="193" t="s">
        <v>42</v>
      </c>
      <c r="F107" s="194">
        <v>3</v>
      </c>
      <c r="G107" s="190">
        <v>150000</v>
      </c>
      <c r="H107" s="195">
        <f t="shared" si="9"/>
        <v>450000</v>
      </c>
      <c r="I107" s="196"/>
      <c r="J107" s="181"/>
      <c r="K107" s="181"/>
      <c r="L107" s="181"/>
      <c r="M107" s="204">
        <f t="shared" ref="M107:M109" si="12">H107</f>
        <v>450000</v>
      </c>
      <c r="O107" s="110"/>
    </row>
    <row r="108" spans="1:15" ht="19.5" customHeight="1" x14ac:dyDescent="0.25">
      <c r="A108" s="188"/>
      <c r="B108" s="203" t="s">
        <v>85</v>
      </c>
      <c r="C108" s="202">
        <v>11545</v>
      </c>
      <c r="D108" s="202">
        <v>115</v>
      </c>
      <c r="E108" s="193" t="s">
        <v>71</v>
      </c>
      <c r="F108" s="194">
        <v>2</v>
      </c>
      <c r="G108" s="190">
        <v>250000</v>
      </c>
      <c r="H108" s="195">
        <f t="shared" si="9"/>
        <v>500000</v>
      </c>
      <c r="I108" s="196"/>
      <c r="J108" s="181"/>
      <c r="K108" s="181"/>
      <c r="L108" s="181"/>
      <c r="M108" s="204">
        <f t="shared" si="12"/>
        <v>500000</v>
      </c>
      <c r="O108" s="110"/>
    </row>
    <row r="109" spans="1:15" ht="19.5" customHeight="1" thickBot="1" x14ac:dyDescent="0.3">
      <c r="A109" s="188"/>
      <c r="B109" s="203" t="s">
        <v>86</v>
      </c>
      <c r="C109" s="202">
        <v>11549</v>
      </c>
      <c r="D109" s="202">
        <v>115</v>
      </c>
      <c r="E109" s="193" t="s">
        <v>42</v>
      </c>
      <c r="F109" s="194">
        <v>3</v>
      </c>
      <c r="G109" s="190">
        <v>100000</v>
      </c>
      <c r="H109" s="205">
        <f t="shared" si="9"/>
        <v>300000</v>
      </c>
      <c r="I109" s="196"/>
      <c r="J109" s="181"/>
      <c r="K109" s="181"/>
      <c r="L109" s="181"/>
      <c r="M109" s="204">
        <f t="shared" si="12"/>
        <v>300000</v>
      </c>
    </row>
    <row r="110" spans="1:15" ht="15.75" customHeight="1" thickBot="1" x14ac:dyDescent="0.3">
      <c r="A110" s="206" t="s">
        <v>175</v>
      </c>
      <c r="B110" s="207"/>
      <c r="C110" s="208"/>
      <c r="D110" s="208"/>
      <c r="E110" s="209"/>
      <c r="F110" s="210"/>
      <c r="G110" s="211"/>
      <c r="H110" s="212">
        <f>SUM(H1:H109)</f>
        <v>217502102.96200004</v>
      </c>
      <c r="I110" s="213">
        <f>SUM(I1:I109)</f>
        <v>217502102.96199998</v>
      </c>
      <c r="J110" s="214">
        <f>SUM(J3:J109)</f>
        <v>136854956.0036</v>
      </c>
      <c r="K110" s="214">
        <f>SUM(K3:K109)</f>
        <v>51265008.878399998</v>
      </c>
      <c r="L110" s="214">
        <f>SUM(L3:L109)</f>
        <v>26916613.079999998</v>
      </c>
      <c r="M110" s="215">
        <f>SUM(M3:M109)</f>
        <v>1550000</v>
      </c>
    </row>
    <row r="111" spans="1:15" ht="15.75" customHeight="1" thickBot="1" x14ac:dyDescent="0.3">
      <c r="A111" s="216" t="s">
        <v>189</v>
      </c>
      <c r="B111" s="217"/>
      <c r="C111" s="218"/>
      <c r="D111" s="218"/>
      <c r="E111" s="219"/>
      <c r="F111" s="220"/>
      <c r="G111" s="221"/>
      <c r="H111" s="222"/>
      <c r="I111" s="222"/>
      <c r="J111" s="223">
        <f>J110/$H$110</f>
        <v>0.62921210480208567</v>
      </c>
      <c r="K111" s="223">
        <f t="shared" ref="K111:L111" si="13">K110/$H$110</f>
        <v>0.23569891132205073</v>
      </c>
      <c r="L111" s="223">
        <f t="shared" si="13"/>
        <v>0.12375334635133445</v>
      </c>
      <c r="M111" s="223">
        <f>M110/$H$110</f>
        <v>7.1263678782489829E-3</v>
      </c>
    </row>
    <row r="113" spans="1:1" ht="15.75" customHeight="1" x14ac:dyDescent="0.25">
      <c r="A113" s="139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showGridLines="0" zoomScaleNormal="100" workbookViewId="0">
      <pane xSplit="2" ySplit="1" topLeftCell="C102" activePane="bottomRight" state="frozen"/>
      <selection pane="topRight" activeCell="C1" sqref="C1"/>
      <selection pane="bottomLeft" activeCell="A2" sqref="A2"/>
      <selection pane="bottomRight" activeCell="A102" sqref="A102"/>
    </sheetView>
  </sheetViews>
  <sheetFormatPr defaultRowHeight="15.75" customHeight="1" x14ac:dyDescent="0.25"/>
  <cols>
    <col min="1" max="1" width="28.42578125" style="8" customWidth="1"/>
    <col min="2" max="2" width="26.140625" style="21" customWidth="1"/>
    <col min="3" max="3" width="12.85546875" style="21" customWidth="1"/>
    <col min="4" max="4" width="11.140625" style="59" customWidth="1"/>
    <col min="5" max="5" width="10.28515625" style="59" customWidth="1"/>
    <col min="6" max="6" width="16.7109375" style="61" customWidth="1"/>
    <col min="7" max="7" width="18" style="62" customWidth="1"/>
    <col min="8" max="8" width="12.85546875" style="62" customWidth="1"/>
    <col min="9" max="1018" width="8.7109375" style="8" customWidth="1"/>
    <col min="1019" max="16384" width="9.140625" style="8"/>
  </cols>
  <sheetData>
    <row r="1" spans="1:8" ht="33.75" customHeight="1" x14ac:dyDescent="0.25">
      <c r="A1" s="37" t="s">
        <v>99</v>
      </c>
      <c r="B1" s="38" t="s">
        <v>13</v>
      </c>
      <c r="C1" s="38" t="s">
        <v>98</v>
      </c>
      <c r="D1" s="80" t="s">
        <v>14</v>
      </c>
      <c r="E1" s="80" t="s">
        <v>15</v>
      </c>
      <c r="F1" s="35" t="s">
        <v>40</v>
      </c>
      <c r="G1" s="35" t="s">
        <v>16</v>
      </c>
      <c r="H1" s="35" t="s">
        <v>120</v>
      </c>
    </row>
    <row r="2" spans="1:8" ht="15.75" customHeight="1" x14ac:dyDescent="0.25">
      <c r="A2" s="142" t="s">
        <v>17</v>
      </c>
      <c r="B2" s="142"/>
      <c r="C2" s="41"/>
      <c r="D2" s="81"/>
      <c r="E2" s="81"/>
      <c r="F2" s="46"/>
      <c r="G2" s="47"/>
      <c r="H2" s="77">
        <f>SUM(G14:G77)</f>
        <v>156223685.64999998</v>
      </c>
    </row>
    <row r="3" spans="1:8" s="79" customFormat="1" ht="15.75" customHeight="1" x14ac:dyDescent="0.25">
      <c r="A3" s="31"/>
      <c r="B3" s="31"/>
      <c r="C3" s="31"/>
      <c r="D3" s="86"/>
      <c r="E3" s="86"/>
      <c r="F3" s="57"/>
      <c r="G3" s="65"/>
      <c r="H3" s="78"/>
    </row>
    <row r="4" spans="1:8" s="79" customFormat="1" ht="15.75" customHeight="1" x14ac:dyDescent="0.25">
      <c r="A4" s="31"/>
      <c r="B4" s="31"/>
      <c r="C4" s="31"/>
      <c r="D4" s="86"/>
      <c r="E4" s="86"/>
      <c r="F4" s="57"/>
      <c r="G4" s="65"/>
      <c r="H4" s="78"/>
    </row>
    <row r="5" spans="1:8" s="79" customFormat="1" ht="15.75" customHeight="1" x14ac:dyDescent="0.25">
      <c r="A5" s="31" t="s">
        <v>151</v>
      </c>
      <c r="B5" s="31" t="s">
        <v>152</v>
      </c>
      <c r="C5" s="31">
        <v>101</v>
      </c>
      <c r="D5" s="86" t="s">
        <v>39</v>
      </c>
      <c r="E5" s="86">
        <v>10</v>
      </c>
      <c r="F5" s="57">
        <v>200000</v>
      </c>
      <c r="G5" s="65">
        <f>E5*F5</f>
        <v>2000000</v>
      </c>
      <c r="H5" s="78"/>
    </row>
    <row r="6" spans="1:8" s="79" customFormat="1" ht="15.75" customHeight="1" x14ac:dyDescent="0.25">
      <c r="A6" s="31"/>
      <c r="B6" s="31" t="s">
        <v>153</v>
      </c>
      <c r="C6" s="31">
        <v>101</v>
      </c>
      <c r="D6" s="86" t="s">
        <v>39</v>
      </c>
      <c r="E6" s="86">
        <v>10</v>
      </c>
      <c r="F6" s="57">
        <v>50000</v>
      </c>
      <c r="G6" s="65">
        <f t="shared" ref="G6:G13" si="0">E6*F6</f>
        <v>500000</v>
      </c>
      <c r="H6" s="78"/>
    </row>
    <row r="7" spans="1:8" s="79" customFormat="1" ht="15.75" customHeight="1" x14ac:dyDescent="0.25">
      <c r="A7" s="31"/>
      <c r="B7" s="31" t="s">
        <v>154</v>
      </c>
      <c r="C7" s="31">
        <v>101</v>
      </c>
      <c r="D7" s="86" t="s">
        <v>70</v>
      </c>
      <c r="E7" s="86">
        <v>1</v>
      </c>
      <c r="F7" s="57">
        <v>200000</v>
      </c>
      <c r="G7" s="65">
        <f t="shared" si="0"/>
        <v>200000</v>
      </c>
      <c r="H7" s="78"/>
    </row>
    <row r="8" spans="1:8" s="79" customFormat="1" ht="15.75" customHeight="1" x14ac:dyDescent="0.25">
      <c r="A8" s="31"/>
      <c r="B8" s="31" t="s">
        <v>155</v>
      </c>
      <c r="C8" s="31">
        <v>101</v>
      </c>
      <c r="D8" s="86" t="s">
        <v>70</v>
      </c>
      <c r="E8" s="86">
        <v>1</v>
      </c>
      <c r="F8" s="57">
        <v>300000</v>
      </c>
      <c r="G8" s="65">
        <f t="shared" si="0"/>
        <v>300000</v>
      </c>
      <c r="H8" s="78"/>
    </row>
    <row r="9" spans="1:8" s="79" customFormat="1" ht="15.75" customHeight="1" x14ac:dyDescent="0.25">
      <c r="A9" s="31"/>
      <c r="B9" s="31" t="s">
        <v>156</v>
      </c>
      <c r="C9" s="31">
        <v>101</v>
      </c>
      <c r="D9" s="86" t="s">
        <v>70</v>
      </c>
      <c r="E9" s="86">
        <v>1</v>
      </c>
      <c r="F9" s="57">
        <v>100000</v>
      </c>
      <c r="G9" s="65">
        <f t="shared" si="0"/>
        <v>100000</v>
      </c>
      <c r="H9" s="78"/>
    </row>
    <row r="10" spans="1:8" s="79" customFormat="1" ht="15.75" customHeight="1" x14ac:dyDescent="0.25">
      <c r="A10" s="31"/>
      <c r="B10" s="31" t="s">
        <v>157</v>
      </c>
      <c r="C10" s="31">
        <v>101</v>
      </c>
      <c r="D10" s="86" t="s">
        <v>78</v>
      </c>
      <c r="E10" s="86">
        <v>5</v>
      </c>
      <c r="F10" s="57">
        <v>370000</v>
      </c>
      <c r="G10" s="65">
        <f t="shared" si="0"/>
        <v>1850000</v>
      </c>
      <c r="H10" s="78"/>
    </row>
    <row r="11" spans="1:8" s="79" customFormat="1" ht="15.75" customHeight="1" x14ac:dyDescent="0.25">
      <c r="A11" s="31"/>
      <c r="B11" s="31" t="s">
        <v>158</v>
      </c>
      <c r="C11" s="31">
        <v>101</v>
      </c>
      <c r="D11" s="86" t="s">
        <v>105</v>
      </c>
      <c r="E11" s="86">
        <v>80</v>
      </c>
      <c r="F11" s="57">
        <v>10000</v>
      </c>
      <c r="G11" s="65">
        <f t="shared" si="0"/>
        <v>800000</v>
      </c>
      <c r="H11" s="78"/>
    </row>
    <row r="12" spans="1:8" s="79" customFormat="1" ht="15.75" customHeight="1" x14ac:dyDescent="0.25">
      <c r="A12" s="31"/>
      <c r="B12" s="31" t="s">
        <v>159</v>
      </c>
      <c r="C12" s="31">
        <v>101</v>
      </c>
      <c r="D12" s="86" t="s">
        <v>70</v>
      </c>
      <c r="E12" s="86">
        <v>1</v>
      </c>
      <c r="F12" s="57">
        <v>300000</v>
      </c>
      <c r="G12" s="65">
        <f t="shared" si="0"/>
        <v>300000</v>
      </c>
      <c r="H12" s="78"/>
    </row>
    <row r="13" spans="1:8" s="79" customFormat="1" ht="15.75" customHeight="1" x14ac:dyDescent="0.25">
      <c r="A13" s="31"/>
      <c r="B13" s="31" t="s">
        <v>160</v>
      </c>
      <c r="C13" s="31">
        <v>101</v>
      </c>
      <c r="D13" s="86" t="s">
        <v>70</v>
      </c>
      <c r="E13" s="86">
        <v>1</v>
      </c>
      <c r="F13" s="57">
        <v>1000000</v>
      </c>
      <c r="G13" s="65">
        <f t="shared" si="0"/>
        <v>1000000</v>
      </c>
      <c r="H13" s="78"/>
    </row>
    <row r="14" spans="1:8" s="79" customFormat="1" ht="15.75" customHeight="1" x14ac:dyDescent="0.25">
      <c r="A14" s="31" t="s">
        <v>144</v>
      </c>
      <c r="B14" s="31" t="s">
        <v>145</v>
      </c>
      <c r="C14" s="31">
        <v>102</v>
      </c>
      <c r="D14" s="86" t="s">
        <v>39</v>
      </c>
      <c r="E14" s="86">
        <v>160</v>
      </c>
      <c r="F14" s="57">
        <v>1800</v>
      </c>
      <c r="G14" s="65">
        <f>E14*F14</f>
        <v>288000</v>
      </c>
      <c r="H14" s="78"/>
    </row>
    <row r="15" spans="1:8" s="79" customFormat="1" ht="15.75" customHeight="1" x14ac:dyDescent="0.25">
      <c r="A15" s="31"/>
      <c r="B15" s="31" t="s">
        <v>146</v>
      </c>
      <c r="C15" s="31">
        <v>102</v>
      </c>
      <c r="D15" s="86" t="s">
        <v>59</v>
      </c>
      <c r="E15" s="86">
        <v>160</v>
      </c>
      <c r="F15" s="57">
        <v>30000</v>
      </c>
      <c r="G15" s="65">
        <f t="shared" ref="G15:G19" si="1">E15*F15</f>
        <v>4800000</v>
      </c>
      <c r="H15" s="78"/>
    </row>
    <row r="16" spans="1:8" s="79" customFormat="1" ht="15.75" customHeight="1" x14ac:dyDescent="0.25">
      <c r="A16" s="31"/>
      <c r="B16" s="31" t="s">
        <v>147</v>
      </c>
      <c r="C16" s="31">
        <v>102</v>
      </c>
      <c r="D16" s="86" t="s">
        <v>59</v>
      </c>
      <c r="E16" s="86">
        <v>24.64</v>
      </c>
      <c r="F16" s="57">
        <v>92000</v>
      </c>
      <c r="G16" s="65">
        <f t="shared" si="1"/>
        <v>2266880</v>
      </c>
      <c r="H16" s="78"/>
    </row>
    <row r="17" spans="1:8" s="79" customFormat="1" ht="15.75" customHeight="1" x14ac:dyDescent="0.25">
      <c r="A17" s="31"/>
      <c r="B17" s="31" t="s">
        <v>148</v>
      </c>
      <c r="C17" s="31">
        <v>102</v>
      </c>
      <c r="D17" s="86" t="s">
        <v>59</v>
      </c>
      <c r="E17" s="86">
        <v>9.6</v>
      </c>
      <c r="F17" s="57">
        <v>87000</v>
      </c>
      <c r="G17" s="65">
        <f t="shared" si="1"/>
        <v>835200</v>
      </c>
      <c r="H17" s="78"/>
    </row>
    <row r="18" spans="1:8" s="79" customFormat="1" ht="15.75" customHeight="1" x14ac:dyDescent="0.25">
      <c r="A18" s="31"/>
      <c r="B18" s="31" t="s">
        <v>149</v>
      </c>
      <c r="C18" s="31">
        <v>102</v>
      </c>
      <c r="D18" s="86" t="s">
        <v>59</v>
      </c>
      <c r="E18" s="86">
        <v>13.7</v>
      </c>
      <c r="F18" s="57">
        <v>57460</v>
      </c>
      <c r="G18" s="65">
        <f t="shared" si="1"/>
        <v>787202</v>
      </c>
      <c r="H18" s="78"/>
    </row>
    <row r="19" spans="1:8" s="79" customFormat="1" ht="15.75" customHeight="1" x14ac:dyDescent="0.25">
      <c r="A19" s="31"/>
      <c r="B19" s="31" t="s">
        <v>150</v>
      </c>
      <c r="C19" s="31">
        <v>102</v>
      </c>
      <c r="D19" s="86" t="s">
        <v>59</v>
      </c>
      <c r="E19" s="86">
        <v>20.54</v>
      </c>
      <c r="F19" s="57">
        <v>29300</v>
      </c>
      <c r="G19" s="65">
        <f t="shared" si="1"/>
        <v>601822</v>
      </c>
      <c r="H19" s="78"/>
    </row>
    <row r="20" spans="1:8" s="79" customFormat="1" ht="15.75" customHeight="1" x14ac:dyDescent="0.25">
      <c r="A20" s="31" t="s">
        <v>137</v>
      </c>
      <c r="B20" s="31" t="s">
        <v>138</v>
      </c>
      <c r="C20" s="31">
        <v>103</v>
      </c>
      <c r="D20" s="86" t="s">
        <v>105</v>
      </c>
      <c r="E20" s="86">
        <v>77</v>
      </c>
      <c r="F20" s="57">
        <v>87134</v>
      </c>
      <c r="G20" s="65">
        <f>E20*F20</f>
        <v>6709318</v>
      </c>
      <c r="H20" s="78"/>
    </row>
    <row r="21" spans="1:8" s="79" customFormat="1" ht="15.75" customHeight="1" x14ac:dyDescent="0.25">
      <c r="A21" s="31"/>
      <c r="B21" s="31" t="s">
        <v>139</v>
      </c>
      <c r="C21" s="31">
        <v>103</v>
      </c>
      <c r="D21" s="86" t="s">
        <v>39</v>
      </c>
      <c r="E21" s="86">
        <v>30.8</v>
      </c>
      <c r="F21" s="57">
        <v>23359</v>
      </c>
      <c r="G21" s="65">
        <f t="shared" ref="G21:G25" si="2">E21*F21</f>
        <v>719457.20000000007</v>
      </c>
      <c r="H21" s="78"/>
    </row>
    <row r="22" spans="1:8" s="79" customFormat="1" ht="15.75" customHeight="1" x14ac:dyDescent="0.25">
      <c r="A22" s="31"/>
      <c r="B22" s="31" t="s">
        <v>140</v>
      </c>
      <c r="C22" s="31">
        <v>103</v>
      </c>
      <c r="D22" s="86" t="s">
        <v>105</v>
      </c>
      <c r="E22" s="86">
        <v>77</v>
      </c>
      <c r="F22" s="57">
        <v>75204</v>
      </c>
      <c r="G22" s="65">
        <f t="shared" si="2"/>
        <v>5790708</v>
      </c>
      <c r="H22" s="78"/>
    </row>
    <row r="23" spans="1:8" s="79" customFormat="1" ht="15.75" customHeight="1" x14ac:dyDescent="0.25">
      <c r="A23" s="31"/>
      <c r="B23" s="31" t="s">
        <v>141</v>
      </c>
      <c r="C23" s="31">
        <v>103</v>
      </c>
      <c r="D23" s="86" t="s">
        <v>142</v>
      </c>
      <c r="E23" s="97">
        <v>1565</v>
      </c>
      <c r="F23" s="57">
        <v>3350</v>
      </c>
      <c r="G23" s="65">
        <f t="shared" si="2"/>
        <v>5242750</v>
      </c>
      <c r="H23" s="78"/>
    </row>
    <row r="24" spans="1:8" s="79" customFormat="1" ht="15.75" customHeight="1" x14ac:dyDescent="0.25">
      <c r="A24" s="31"/>
      <c r="B24" s="31" t="s">
        <v>143</v>
      </c>
      <c r="C24" s="31">
        <v>103</v>
      </c>
      <c r="D24" s="86" t="s">
        <v>39</v>
      </c>
      <c r="E24" s="86">
        <v>156.5</v>
      </c>
      <c r="F24" s="57">
        <v>3500</v>
      </c>
      <c r="G24" s="65">
        <f t="shared" si="2"/>
        <v>547750</v>
      </c>
      <c r="H24" s="78"/>
    </row>
    <row r="25" spans="1:8" s="79" customFormat="1" ht="15.75" customHeight="1" x14ac:dyDescent="0.25">
      <c r="A25" s="31"/>
      <c r="B25" s="31" t="s">
        <v>108</v>
      </c>
      <c r="C25" s="31">
        <v>103</v>
      </c>
      <c r="D25" s="86" t="s">
        <v>70</v>
      </c>
      <c r="E25" s="86">
        <v>1</v>
      </c>
      <c r="F25" s="57">
        <v>285150</v>
      </c>
      <c r="G25" s="65">
        <f t="shared" si="2"/>
        <v>285150</v>
      </c>
      <c r="H25" s="78"/>
    </row>
    <row r="26" spans="1:8" s="36" customFormat="1" ht="15.75" customHeight="1" x14ac:dyDescent="0.25">
      <c r="A26" s="33" t="s">
        <v>128</v>
      </c>
      <c r="B26" s="16" t="s">
        <v>129</v>
      </c>
      <c r="C26" s="16">
        <v>104</v>
      </c>
      <c r="D26" s="82" t="s">
        <v>71</v>
      </c>
      <c r="E26" s="83">
        <v>274.27999999999997</v>
      </c>
      <c r="F26" s="43">
        <v>3000</v>
      </c>
      <c r="G26" s="44">
        <f>E26*F26</f>
        <v>822839.99999999988</v>
      </c>
      <c r="H26" s="96"/>
    </row>
    <row r="27" spans="1:8" s="36" customFormat="1" ht="15.75" customHeight="1" x14ac:dyDescent="0.25">
      <c r="A27" s="33"/>
      <c r="B27" s="16" t="s">
        <v>130</v>
      </c>
      <c r="C27" s="16">
        <v>104</v>
      </c>
      <c r="D27" s="83" t="s">
        <v>39</v>
      </c>
      <c r="E27" s="83">
        <v>182.86</v>
      </c>
      <c r="F27" s="43">
        <v>68955</v>
      </c>
      <c r="G27" s="44">
        <f t="shared" ref="G27:G38" si="3">E27*F27</f>
        <v>12609111.300000001</v>
      </c>
      <c r="H27" s="96"/>
    </row>
    <row r="28" spans="1:8" ht="15.75" customHeight="1" x14ac:dyDescent="0.25">
      <c r="A28" s="33"/>
      <c r="B28" s="16" t="s">
        <v>131</v>
      </c>
      <c r="C28" s="16">
        <v>104</v>
      </c>
      <c r="D28" s="83" t="s">
        <v>105</v>
      </c>
      <c r="E28" s="83">
        <v>24</v>
      </c>
      <c r="F28" s="43">
        <v>35221</v>
      </c>
      <c r="G28" s="44">
        <f t="shared" si="3"/>
        <v>845304</v>
      </c>
      <c r="H28" s="44"/>
    </row>
    <row r="29" spans="1:8" ht="15.75" customHeight="1" x14ac:dyDescent="0.25">
      <c r="A29" s="33"/>
      <c r="B29" s="16" t="s">
        <v>132</v>
      </c>
      <c r="C29" s="16">
        <v>104</v>
      </c>
      <c r="D29" s="83" t="s">
        <v>105</v>
      </c>
      <c r="E29" s="83">
        <v>67.3</v>
      </c>
      <c r="F29" s="43">
        <v>42438</v>
      </c>
      <c r="G29" s="44">
        <f t="shared" si="3"/>
        <v>2856077.4</v>
      </c>
      <c r="H29" s="44"/>
    </row>
    <row r="30" spans="1:8" ht="15.75" customHeight="1" x14ac:dyDescent="0.25">
      <c r="A30" s="33"/>
      <c r="B30" s="16" t="s">
        <v>133</v>
      </c>
      <c r="C30" s="16">
        <v>104</v>
      </c>
      <c r="D30" s="83" t="s">
        <v>39</v>
      </c>
      <c r="E30" s="83">
        <v>182.86</v>
      </c>
      <c r="F30" s="43">
        <v>7703</v>
      </c>
      <c r="G30" s="44">
        <f t="shared" si="3"/>
        <v>1408570.58</v>
      </c>
      <c r="H30" s="44"/>
    </row>
    <row r="31" spans="1:8" ht="15.75" customHeight="1" x14ac:dyDescent="0.25">
      <c r="A31" s="33"/>
      <c r="B31" s="16" t="s">
        <v>134</v>
      </c>
      <c r="C31" s="16">
        <v>104</v>
      </c>
      <c r="D31" s="83" t="s">
        <v>105</v>
      </c>
      <c r="E31" s="83">
        <v>274.27999999999997</v>
      </c>
      <c r="F31" s="43">
        <v>6285</v>
      </c>
      <c r="G31" s="44">
        <f t="shared" si="3"/>
        <v>1723849.7999999998</v>
      </c>
      <c r="H31" s="44"/>
    </row>
    <row r="32" spans="1:8" ht="15.75" customHeight="1" x14ac:dyDescent="0.25">
      <c r="A32" s="33"/>
      <c r="B32" s="16" t="s">
        <v>135</v>
      </c>
      <c r="C32" s="16">
        <v>104</v>
      </c>
      <c r="D32" s="83" t="s">
        <v>39</v>
      </c>
      <c r="E32" s="83">
        <v>365.71</v>
      </c>
      <c r="F32" s="43">
        <v>3214</v>
      </c>
      <c r="G32" s="44">
        <f t="shared" si="3"/>
        <v>1175391.94</v>
      </c>
      <c r="H32" s="44"/>
    </row>
    <row r="33" spans="1:8" ht="15.75" customHeight="1" x14ac:dyDescent="0.25">
      <c r="A33" s="33"/>
      <c r="B33" s="16" t="s">
        <v>136</v>
      </c>
      <c r="C33" s="16">
        <v>104</v>
      </c>
      <c r="D33" s="83" t="s">
        <v>105</v>
      </c>
      <c r="E33" s="83">
        <v>109.71</v>
      </c>
      <c r="F33" s="43">
        <v>9898</v>
      </c>
      <c r="G33" s="44">
        <f t="shared" si="3"/>
        <v>1085909.5799999998</v>
      </c>
      <c r="H33" s="44"/>
    </row>
    <row r="34" spans="1:8" ht="15.75" customHeight="1" x14ac:dyDescent="0.25">
      <c r="A34" s="33"/>
      <c r="B34" s="16" t="s">
        <v>108</v>
      </c>
      <c r="C34" s="16">
        <v>104</v>
      </c>
      <c r="D34" s="83" t="s">
        <v>70</v>
      </c>
      <c r="E34" s="83">
        <v>1</v>
      </c>
      <c r="F34" s="43">
        <v>450532</v>
      </c>
      <c r="G34" s="44">
        <f t="shared" si="3"/>
        <v>450532</v>
      </c>
      <c r="H34" s="44"/>
    </row>
    <row r="35" spans="1:8" ht="15.75" customHeight="1" x14ac:dyDescent="0.25">
      <c r="A35" s="33" t="s">
        <v>125</v>
      </c>
      <c r="B35" s="16" t="s">
        <v>126</v>
      </c>
      <c r="C35" s="16">
        <v>105</v>
      </c>
      <c r="D35" s="83" t="s">
        <v>39</v>
      </c>
      <c r="E35" s="83">
        <v>160</v>
      </c>
      <c r="F35" s="43">
        <v>110000</v>
      </c>
      <c r="G35" s="44">
        <f t="shared" si="3"/>
        <v>17600000</v>
      </c>
      <c r="H35" s="44"/>
    </row>
    <row r="36" spans="1:8" ht="15.75" customHeight="1" x14ac:dyDescent="0.25">
      <c r="A36" s="33"/>
      <c r="B36" s="16" t="s">
        <v>127</v>
      </c>
      <c r="C36" s="16">
        <v>105</v>
      </c>
      <c r="D36" s="83" t="s">
        <v>39</v>
      </c>
      <c r="E36" s="83">
        <v>160</v>
      </c>
      <c r="F36" s="43">
        <v>50000</v>
      </c>
      <c r="G36" s="44">
        <f t="shared" si="3"/>
        <v>8000000</v>
      </c>
      <c r="H36" s="44"/>
    </row>
    <row r="37" spans="1:8" ht="15.75" customHeight="1" x14ac:dyDescent="0.25">
      <c r="A37" s="33"/>
      <c r="B37" s="16" t="s">
        <v>108</v>
      </c>
      <c r="C37" s="16">
        <v>105</v>
      </c>
      <c r="D37" s="83" t="s">
        <v>70</v>
      </c>
      <c r="E37" s="83">
        <v>1</v>
      </c>
      <c r="F37" s="43">
        <v>768000</v>
      </c>
      <c r="G37" s="44">
        <f t="shared" si="3"/>
        <v>768000</v>
      </c>
      <c r="H37" s="44"/>
    </row>
    <row r="38" spans="1:8" ht="15.75" customHeight="1" x14ac:dyDescent="0.25">
      <c r="A38" s="33" t="s">
        <v>121</v>
      </c>
      <c r="B38" s="16" t="s">
        <v>124</v>
      </c>
      <c r="C38" s="16">
        <v>107</v>
      </c>
      <c r="D38" s="83" t="s">
        <v>39</v>
      </c>
      <c r="E38" s="83">
        <v>156.5</v>
      </c>
      <c r="F38" s="43">
        <v>15000</v>
      </c>
      <c r="G38" s="44">
        <f t="shared" si="3"/>
        <v>2347500</v>
      </c>
      <c r="H38" s="44"/>
    </row>
    <row r="39" spans="1:8" ht="15.75" customHeight="1" x14ac:dyDescent="0.25">
      <c r="A39" s="33"/>
      <c r="B39" s="16" t="s">
        <v>123</v>
      </c>
      <c r="C39" s="16">
        <v>106</v>
      </c>
      <c r="D39" s="83"/>
      <c r="E39" s="83">
        <v>156.5</v>
      </c>
      <c r="F39" s="43">
        <v>50000</v>
      </c>
      <c r="G39" s="44">
        <f>E39*F39</f>
        <v>7825000</v>
      </c>
      <c r="H39" s="44"/>
    </row>
    <row r="40" spans="1:8" s="49" customFormat="1" ht="15.75" customHeight="1" x14ac:dyDescent="0.25">
      <c r="A40" s="33" t="s">
        <v>114</v>
      </c>
      <c r="B40" s="16" t="s">
        <v>115</v>
      </c>
      <c r="C40" s="16">
        <v>108</v>
      </c>
      <c r="D40" s="83" t="s">
        <v>71</v>
      </c>
      <c r="E40" s="83">
        <v>4</v>
      </c>
      <c r="F40" s="43">
        <v>800000</v>
      </c>
      <c r="G40" s="44">
        <f>E40*F40</f>
        <v>3200000</v>
      </c>
      <c r="H40" s="44"/>
    </row>
    <row r="41" spans="1:8" s="49" customFormat="1" ht="15.75" customHeight="1" x14ac:dyDescent="0.25">
      <c r="A41" s="33"/>
      <c r="B41" s="16" t="s">
        <v>116</v>
      </c>
      <c r="C41" s="16">
        <v>108</v>
      </c>
      <c r="D41" s="83" t="s">
        <v>39</v>
      </c>
      <c r="E41" s="83">
        <v>15.35</v>
      </c>
      <c r="F41" s="43">
        <v>190000</v>
      </c>
      <c r="G41" s="44">
        <f t="shared" ref="G41:G54" si="4">E41*F41</f>
        <v>2916500</v>
      </c>
      <c r="H41" s="44"/>
    </row>
    <row r="42" spans="1:8" s="49" customFormat="1" ht="15.75" customHeight="1" x14ac:dyDescent="0.25">
      <c r="A42" s="33"/>
      <c r="B42" s="16" t="s">
        <v>117</v>
      </c>
      <c r="C42" s="16">
        <v>108</v>
      </c>
      <c r="D42" s="83" t="s">
        <v>39</v>
      </c>
      <c r="E42" s="83">
        <v>18.72</v>
      </c>
      <c r="F42" s="43">
        <v>130000</v>
      </c>
      <c r="G42" s="44">
        <f t="shared" si="4"/>
        <v>2433600</v>
      </c>
      <c r="H42" s="44"/>
    </row>
    <row r="43" spans="1:8" s="49" customFormat="1" ht="15.75" customHeight="1" x14ac:dyDescent="0.25">
      <c r="A43" s="33"/>
      <c r="B43" s="16" t="s">
        <v>118</v>
      </c>
      <c r="C43" s="16">
        <v>108</v>
      </c>
      <c r="D43" s="83" t="s">
        <v>105</v>
      </c>
      <c r="E43" s="83">
        <v>100.39</v>
      </c>
      <c r="F43" s="43">
        <v>9875</v>
      </c>
      <c r="G43" s="44">
        <f t="shared" si="4"/>
        <v>991351.25</v>
      </c>
      <c r="H43" s="44"/>
    </row>
    <row r="44" spans="1:8" s="49" customFormat="1" ht="15.75" customHeight="1" x14ac:dyDescent="0.25">
      <c r="A44" s="33"/>
      <c r="B44" s="16" t="s">
        <v>108</v>
      </c>
      <c r="C44" s="16">
        <v>108</v>
      </c>
      <c r="D44" s="83" t="s">
        <v>70</v>
      </c>
      <c r="E44" s="83">
        <v>1</v>
      </c>
      <c r="F44" s="43">
        <v>190810</v>
      </c>
      <c r="G44" s="44">
        <f t="shared" si="4"/>
        <v>190810</v>
      </c>
      <c r="H44" s="44"/>
    </row>
    <row r="45" spans="1:8" s="49" customFormat="1" ht="15.75" customHeight="1" x14ac:dyDescent="0.25">
      <c r="A45" s="33" t="s">
        <v>111</v>
      </c>
      <c r="B45" s="16" t="s">
        <v>112</v>
      </c>
      <c r="C45" s="16">
        <v>109</v>
      </c>
      <c r="D45" s="83" t="s">
        <v>39</v>
      </c>
      <c r="E45" s="83">
        <v>227.88</v>
      </c>
      <c r="F45" s="43">
        <v>17620</v>
      </c>
      <c r="G45" s="44">
        <f t="shared" si="4"/>
        <v>4015245.6</v>
      </c>
      <c r="H45" s="44"/>
    </row>
    <row r="46" spans="1:8" s="49" customFormat="1" ht="15.75" customHeight="1" x14ac:dyDescent="0.25">
      <c r="A46" s="33"/>
      <c r="B46" s="16" t="s">
        <v>113</v>
      </c>
      <c r="C46" s="16">
        <v>109</v>
      </c>
      <c r="D46" s="83" t="s">
        <v>39</v>
      </c>
      <c r="E46" s="83">
        <v>15.35</v>
      </c>
      <c r="F46" s="43">
        <v>10240</v>
      </c>
      <c r="G46" s="44">
        <f t="shared" si="4"/>
        <v>157184</v>
      </c>
      <c r="H46" s="44"/>
    </row>
    <row r="47" spans="1:8" s="49" customFormat="1" ht="15.75" customHeight="1" x14ac:dyDescent="0.25">
      <c r="A47" s="33"/>
      <c r="B47" s="16" t="s">
        <v>108</v>
      </c>
      <c r="C47" s="16">
        <v>109</v>
      </c>
      <c r="D47" s="83" t="s">
        <v>71</v>
      </c>
      <c r="E47" s="83">
        <v>1</v>
      </c>
      <c r="F47" s="43">
        <v>208611</v>
      </c>
      <c r="G47" s="44">
        <f t="shared" si="4"/>
        <v>208611</v>
      </c>
      <c r="H47" s="44"/>
    </row>
    <row r="48" spans="1:8" s="49" customFormat="1" ht="15.75" customHeight="1" x14ac:dyDescent="0.25">
      <c r="A48" s="33" t="s">
        <v>100</v>
      </c>
      <c r="B48" s="16" t="s">
        <v>101</v>
      </c>
      <c r="C48" s="16">
        <v>110</v>
      </c>
      <c r="D48" s="83" t="s">
        <v>39</v>
      </c>
      <c r="E48" s="83">
        <v>141.30000000000001</v>
      </c>
      <c r="F48" s="43">
        <v>36345</v>
      </c>
      <c r="G48" s="44">
        <f t="shared" si="4"/>
        <v>5135548.5</v>
      </c>
      <c r="H48" s="44"/>
    </row>
    <row r="49" spans="1:8" s="49" customFormat="1" ht="15.75" customHeight="1" x14ac:dyDescent="0.25">
      <c r="A49" s="33"/>
      <c r="B49" s="16" t="s">
        <v>102</v>
      </c>
      <c r="C49" s="16">
        <v>110</v>
      </c>
      <c r="D49" s="83" t="s">
        <v>39</v>
      </c>
      <c r="E49" s="83">
        <v>141.30000000000001</v>
      </c>
      <c r="F49" s="43">
        <v>32315</v>
      </c>
      <c r="G49" s="44">
        <f t="shared" si="4"/>
        <v>4566109.5</v>
      </c>
      <c r="H49" s="44"/>
    </row>
    <row r="50" spans="1:8" s="49" customFormat="1" ht="15.75" customHeight="1" x14ac:dyDescent="0.25">
      <c r="A50" s="33"/>
      <c r="B50" s="16" t="s">
        <v>103</v>
      </c>
      <c r="C50" s="16">
        <v>110</v>
      </c>
      <c r="D50" s="83" t="s">
        <v>39</v>
      </c>
      <c r="E50" s="83">
        <v>82.9</v>
      </c>
      <c r="F50" s="43">
        <v>120000</v>
      </c>
      <c r="G50" s="44">
        <f t="shared" si="4"/>
        <v>9948000</v>
      </c>
      <c r="H50" s="44"/>
    </row>
    <row r="51" spans="1:8" s="49" customFormat="1" ht="15.75" customHeight="1" x14ac:dyDescent="0.25">
      <c r="A51" s="33"/>
      <c r="B51" s="16" t="s">
        <v>107</v>
      </c>
      <c r="C51" s="16">
        <v>110</v>
      </c>
      <c r="D51" s="83" t="s">
        <v>39</v>
      </c>
      <c r="E51" s="83">
        <v>58.4</v>
      </c>
      <c r="F51" s="43">
        <v>45000</v>
      </c>
      <c r="G51" s="44">
        <f t="shared" si="4"/>
        <v>2628000</v>
      </c>
      <c r="H51" s="44"/>
    </row>
    <row r="52" spans="1:8" s="49" customFormat="1" ht="15.75" customHeight="1" x14ac:dyDescent="0.25">
      <c r="A52" s="33"/>
      <c r="B52" s="16" t="s">
        <v>104</v>
      </c>
      <c r="C52" s="16">
        <v>110</v>
      </c>
      <c r="D52" s="83" t="s">
        <v>105</v>
      </c>
      <c r="E52" s="83">
        <v>68.900000000000006</v>
      </c>
      <c r="F52" s="43">
        <v>25000</v>
      </c>
      <c r="G52" s="44">
        <f t="shared" si="4"/>
        <v>1722500.0000000002</v>
      </c>
      <c r="H52" s="44"/>
    </row>
    <row r="53" spans="1:8" s="49" customFormat="1" ht="15.75" customHeight="1" x14ac:dyDescent="0.25">
      <c r="A53" s="33"/>
      <c r="B53" s="16" t="s">
        <v>106</v>
      </c>
      <c r="C53" s="16">
        <v>110</v>
      </c>
      <c r="D53" s="83" t="s">
        <v>105</v>
      </c>
      <c r="E53" s="83">
        <v>72.7</v>
      </c>
      <c r="F53" s="43">
        <v>15000</v>
      </c>
      <c r="G53" s="44">
        <f t="shared" si="4"/>
        <v>1090500</v>
      </c>
      <c r="H53" s="44"/>
    </row>
    <row r="54" spans="1:8" s="49" customFormat="1" ht="15.75" customHeight="1" x14ac:dyDescent="0.25">
      <c r="A54" s="33"/>
      <c r="B54" s="16" t="s">
        <v>108</v>
      </c>
      <c r="C54" s="16">
        <v>110</v>
      </c>
      <c r="D54" s="83" t="s">
        <v>71</v>
      </c>
      <c r="E54" s="83">
        <v>1</v>
      </c>
      <c r="F54" s="43">
        <v>720006</v>
      </c>
      <c r="G54" s="44">
        <f t="shared" si="4"/>
        <v>720006</v>
      </c>
      <c r="H54" s="44"/>
    </row>
    <row r="55" spans="1:8" s="33" customFormat="1" ht="15.75" customHeight="1" x14ac:dyDescent="0.25">
      <c r="A55" s="33" t="s">
        <v>92</v>
      </c>
      <c r="B55" s="16" t="s">
        <v>93</v>
      </c>
      <c r="C55" s="16">
        <v>112</v>
      </c>
      <c r="D55" s="83" t="s">
        <v>39</v>
      </c>
      <c r="E55" s="83">
        <v>227.88</v>
      </c>
      <c r="F55" s="43">
        <v>9000</v>
      </c>
      <c r="G55" s="44">
        <f>E55*F55</f>
        <v>2050920</v>
      </c>
      <c r="H55" s="44"/>
    </row>
    <row r="56" spans="1:8" s="33" customFormat="1" ht="15.75" customHeight="1" x14ac:dyDescent="0.25">
      <c r="B56" s="16" t="s">
        <v>94</v>
      </c>
      <c r="C56" s="16">
        <v>112</v>
      </c>
      <c r="D56" s="83" t="s">
        <v>39</v>
      </c>
      <c r="E56" s="83">
        <v>227.88</v>
      </c>
      <c r="F56" s="43">
        <v>12000</v>
      </c>
      <c r="G56" s="44">
        <f t="shared" ref="G56:G59" si="5">E56*F56</f>
        <v>2734560</v>
      </c>
      <c r="H56" s="44"/>
    </row>
    <row r="57" spans="1:8" s="33" customFormat="1" ht="15.75" customHeight="1" x14ac:dyDescent="0.25">
      <c r="B57" s="16" t="s">
        <v>95</v>
      </c>
      <c r="C57" s="16">
        <v>112</v>
      </c>
      <c r="D57" s="83" t="s">
        <v>39</v>
      </c>
      <c r="E57" s="83">
        <v>137.84</v>
      </c>
      <c r="F57" s="43">
        <v>6950</v>
      </c>
      <c r="G57" s="44">
        <f t="shared" si="5"/>
        <v>957988</v>
      </c>
      <c r="H57" s="44"/>
    </row>
    <row r="58" spans="1:8" s="33" customFormat="1" ht="15.75" customHeight="1" x14ac:dyDescent="0.25">
      <c r="B58" s="16" t="s">
        <v>96</v>
      </c>
      <c r="C58" s="16">
        <v>112</v>
      </c>
      <c r="D58" s="83" t="s">
        <v>39</v>
      </c>
      <c r="E58" s="83">
        <v>137.84</v>
      </c>
      <c r="F58" s="43">
        <v>9200</v>
      </c>
      <c r="G58" s="44">
        <f t="shared" si="5"/>
        <v>1268128</v>
      </c>
      <c r="H58" s="44"/>
    </row>
    <row r="59" spans="1:8" s="33" customFormat="1" ht="15.75" customHeight="1" x14ac:dyDescent="0.25">
      <c r="B59" s="16" t="s">
        <v>97</v>
      </c>
      <c r="C59" s="16">
        <v>112</v>
      </c>
      <c r="D59" s="83" t="s">
        <v>39</v>
      </c>
      <c r="E59" s="83">
        <v>62.6</v>
      </c>
      <c r="F59" s="43">
        <v>8000</v>
      </c>
      <c r="G59" s="44">
        <f t="shared" si="5"/>
        <v>500800</v>
      </c>
      <c r="H59" s="44"/>
    </row>
    <row r="60" spans="1:8" s="33" customFormat="1" ht="15.75" customHeight="1" x14ac:dyDescent="0.25">
      <c r="A60" s="13" t="s">
        <v>109</v>
      </c>
      <c r="B60" s="16" t="s">
        <v>68</v>
      </c>
      <c r="C60" s="16">
        <v>115</v>
      </c>
      <c r="D60" s="84" t="s">
        <v>71</v>
      </c>
      <c r="E60" s="84">
        <v>1</v>
      </c>
      <c r="F60" s="50">
        <v>2500000</v>
      </c>
      <c r="G60" s="51">
        <f>E60*F60</f>
        <v>2500000</v>
      </c>
      <c r="H60" s="51"/>
    </row>
    <row r="61" spans="1:8" ht="15.75" customHeight="1" x14ac:dyDescent="0.25">
      <c r="A61" s="9"/>
      <c r="B61" s="16" t="s">
        <v>69</v>
      </c>
      <c r="C61" s="16">
        <v>115</v>
      </c>
      <c r="D61" s="85" t="s">
        <v>70</v>
      </c>
      <c r="E61" s="85">
        <v>1</v>
      </c>
      <c r="F61" s="50">
        <v>1000000</v>
      </c>
      <c r="G61" s="53">
        <f t="shared" ref="G61:G71" si="6">E61*F61</f>
        <v>1000000</v>
      </c>
      <c r="H61" s="53"/>
    </row>
    <row r="62" spans="1:8" ht="15.75" customHeight="1" x14ac:dyDescent="0.25">
      <c r="A62" s="9"/>
      <c r="B62" s="16" t="s">
        <v>72</v>
      </c>
      <c r="C62" s="16">
        <v>115</v>
      </c>
      <c r="D62" s="85" t="s">
        <v>71</v>
      </c>
      <c r="E62" s="85">
        <v>1</v>
      </c>
      <c r="F62" s="50">
        <v>3000000</v>
      </c>
      <c r="G62" s="53">
        <f t="shared" si="6"/>
        <v>3000000</v>
      </c>
      <c r="H62" s="53"/>
    </row>
    <row r="63" spans="1:8" ht="15.75" customHeight="1" x14ac:dyDescent="0.25">
      <c r="A63" s="9"/>
      <c r="B63" s="16" t="s">
        <v>73</v>
      </c>
      <c r="C63" s="16">
        <v>115</v>
      </c>
      <c r="D63" s="85" t="s">
        <v>71</v>
      </c>
      <c r="E63" s="85">
        <v>1</v>
      </c>
      <c r="F63" s="50">
        <v>500000</v>
      </c>
      <c r="G63" s="53">
        <f t="shared" si="6"/>
        <v>500000</v>
      </c>
      <c r="H63" s="53"/>
    </row>
    <row r="64" spans="1:8" ht="15.75" customHeight="1" x14ac:dyDescent="0.25">
      <c r="A64" s="9"/>
      <c r="B64" s="16" t="s">
        <v>74</v>
      </c>
      <c r="C64" s="16">
        <v>115</v>
      </c>
      <c r="D64" s="85" t="s">
        <v>71</v>
      </c>
      <c r="E64" s="85">
        <v>50</v>
      </c>
      <c r="F64" s="50">
        <v>18000</v>
      </c>
      <c r="G64" s="53">
        <f t="shared" si="6"/>
        <v>900000</v>
      </c>
      <c r="H64" s="53"/>
    </row>
    <row r="65" spans="1:8" ht="15.75" customHeight="1" x14ac:dyDescent="0.25">
      <c r="A65" s="9"/>
      <c r="B65" s="16" t="s">
        <v>75</v>
      </c>
      <c r="C65" s="16">
        <v>115</v>
      </c>
      <c r="D65" s="85" t="s">
        <v>71</v>
      </c>
      <c r="E65" s="85">
        <v>20</v>
      </c>
      <c r="F65" s="50">
        <v>14000</v>
      </c>
      <c r="G65" s="53">
        <f t="shared" si="6"/>
        <v>280000</v>
      </c>
      <c r="H65" s="53"/>
    </row>
    <row r="66" spans="1:8" ht="15.75" customHeight="1" x14ac:dyDescent="0.25">
      <c r="A66" s="9"/>
      <c r="B66" s="16" t="s">
        <v>77</v>
      </c>
      <c r="C66" s="16">
        <v>115</v>
      </c>
      <c r="D66" s="85" t="s">
        <v>78</v>
      </c>
      <c r="E66" s="85">
        <v>2000</v>
      </c>
      <c r="F66" s="50">
        <v>750</v>
      </c>
      <c r="G66" s="53">
        <f t="shared" si="6"/>
        <v>1500000</v>
      </c>
      <c r="H66" s="53"/>
    </row>
    <row r="67" spans="1:8" ht="15.75" customHeight="1" x14ac:dyDescent="0.25">
      <c r="A67" s="9"/>
      <c r="B67" s="16" t="s">
        <v>79</v>
      </c>
      <c r="C67" s="16">
        <v>115</v>
      </c>
      <c r="D67" s="85" t="s">
        <v>78</v>
      </c>
      <c r="E67" s="85">
        <v>5</v>
      </c>
      <c r="F67" s="50">
        <v>70000</v>
      </c>
      <c r="G67" s="53">
        <f t="shared" si="6"/>
        <v>350000</v>
      </c>
      <c r="H67" s="53"/>
    </row>
    <row r="68" spans="1:8" ht="15.75" customHeight="1" x14ac:dyDescent="0.25">
      <c r="A68" s="9"/>
      <c r="B68" s="16" t="s">
        <v>80</v>
      </c>
      <c r="C68" s="16">
        <v>115</v>
      </c>
      <c r="D68" s="85" t="s">
        <v>42</v>
      </c>
      <c r="E68" s="85">
        <v>3</v>
      </c>
      <c r="F68" s="50">
        <v>300000</v>
      </c>
      <c r="G68" s="53">
        <f t="shared" si="6"/>
        <v>900000</v>
      </c>
      <c r="H68" s="53"/>
    </row>
    <row r="69" spans="1:8" ht="15.75" customHeight="1" x14ac:dyDescent="0.25">
      <c r="A69" s="9"/>
      <c r="B69" s="16" t="s">
        <v>81</v>
      </c>
      <c r="C69" s="16">
        <v>115</v>
      </c>
      <c r="D69" s="85" t="s">
        <v>42</v>
      </c>
      <c r="E69" s="85">
        <v>3</v>
      </c>
      <c r="F69" s="50">
        <v>300000</v>
      </c>
      <c r="G69" s="53">
        <f t="shared" ref="G69" si="7">E69*F69</f>
        <v>900000</v>
      </c>
      <c r="H69" s="53"/>
    </row>
    <row r="70" spans="1:8" ht="15.75" customHeight="1" x14ac:dyDescent="0.25">
      <c r="A70" s="9"/>
      <c r="B70" s="16" t="s">
        <v>82</v>
      </c>
      <c r="C70" s="16">
        <v>115</v>
      </c>
      <c r="D70" s="85" t="s">
        <v>71</v>
      </c>
      <c r="E70" s="85">
        <v>1</v>
      </c>
      <c r="F70" s="50">
        <v>1000000</v>
      </c>
      <c r="G70" s="53">
        <f t="shared" si="6"/>
        <v>1000000</v>
      </c>
      <c r="H70" s="53"/>
    </row>
    <row r="71" spans="1:8" ht="15.75" customHeight="1" x14ac:dyDescent="0.25">
      <c r="A71" s="9"/>
      <c r="B71" s="16" t="s">
        <v>84</v>
      </c>
      <c r="C71" s="16">
        <v>115</v>
      </c>
      <c r="D71" s="85" t="s">
        <v>71</v>
      </c>
      <c r="E71" s="85">
        <v>1</v>
      </c>
      <c r="F71" s="50">
        <v>400000</v>
      </c>
      <c r="G71" s="53">
        <f t="shared" si="6"/>
        <v>400000</v>
      </c>
      <c r="H71" s="53"/>
    </row>
    <row r="72" spans="1:8" ht="15.75" customHeight="1" x14ac:dyDescent="0.25">
      <c r="A72" s="9"/>
      <c r="B72" s="16" t="s">
        <v>87</v>
      </c>
      <c r="C72" s="16">
        <v>115</v>
      </c>
      <c r="D72" s="85" t="s">
        <v>42</v>
      </c>
      <c r="E72" s="85">
        <v>3</v>
      </c>
      <c r="F72" s="50">
        <v>100000</v>
      </c>
      <c r="G72" s="53">
        <f t="shared" ref="G72:G74" si="8">E72*F72</f>
        <v>300000</v>
      </c>
      <c r="H72" s="53"/>
    </row>
    <row r="73" spans="1:8" ht="15.75" customHeight="1" x14ac:dyDescent="0.25">
      <c r="A73" s="9" t="s">
        <v>88</v>
      </c>
      <c r="B73" s="16" t="s">
        <v>89</v>
      </c>
      <c r="C73" s="16">
        <v>114</v>
      </c>
      <c r="D73" s="85" t="s">
        <v>39</v>
      </c>
      <c r="E73" s="86">
        <v>156.5</v>
      </c>
      <c r="F73" s="50">
        <v>10000</v>
      </c>
      <c r="G73" s="53">
        <f t="shared" si="8"/>
        <v>1565000</v>
      </c>
      <c r="H73" s="53"/>
    </row>
    <row r="74" spans="1:8" ht="15.75" customHeight="1" x14ac:dyDescent="0.25">
      <c r="A74" s="9"/>
      <c r="B74" s="16" t="s">
        <v>90</v>
      </c>
      <c r="C74" s="16">
        <v>114</v>
      </c>
      <c r="D74" s="85" t="s">
        <v>70</v>
      </c>
      <c r="E74" s="85">
        <v>1</v>
      </c>
      <c r="F74" s="50">
        <v>300000</v>
      </c>
      <c r="G74" s="53">
        <f t="shared" si="8"/>
        <v>300000</v>
      </c>
      <c r="H74" s="53"/>
    </row>
    <row r="75" spans="1:8" ht="15.75" customHeight="1" x14ac:dyDescent="0.25">
      <c r="A75" s="9"/>
      <c r="B75" s="17" t="s">
        <v>62</v>
      </c>
      <c r="C75" s="17">
        <v>118</v>
      </c>
      <c r="D75" s="85" t="s">
        <v>42</v>
      </c>
      <c r="E75" s="85">
        <v>3</v>
      </c>
      <c r="F75" s="50">
        <v>300000</v>
      </c>
      <c r="G75" s="53"/>
      <c r="H75" s="53"/>
    </row>
    <row r="76" spans="1:8" ht="15.75" customHeight="1" x14ac:dyDescent="0.25">
      <c r="A76" s="10"/>
      <c r="B76" s="18" t="s">
        <v>53</v>
      </c>
      <c r="C76" s="18">
        <v>118</v>
      </c>
      <c r="D76" s="85" t="s">
        <v>39</v>
      </c>
      <c r="E76" s="86">
        <v>156.5</v>
      </c>
      <c r="F76" s="50">
        <v>3500</v>
      </c>
      <c r="G76" s="53">
        <v>5000000</v>
      </c>
      <c r="H76" s="53"/>
    </row>
    <row r="77" spans="1:8" s="33" customFormat="1" ht="15.75" customHeight="1" x14ac:dyDescent="0.25">
      <c r="A77" s="42"/>
      <c r="B77" s="16" t="s">
        <v>58</v>
      </c>
      <c r="C77" s="16">
        <v>118</v>
      </c>
      <c r="D77" s="83" t="s">
        <v>59</v>
      </c>
      <c r="E77" s="83">
        <v>62.6</v>
      </c>
      <c r="F77" s="43">
        <v>15000</v>
      </c>
      <c r="G77" s="44"/>
      <c r="H77" s="44"/>
    </row>
    <row r="78" spans="1:8" ht="15.75" customHeight="1" x14ac:dyDescent="0.25">
      <c r="A78" s="141" t="s">
        <v>18</v>
      </c>
      <c r="B78" s="141"/>
      <c r="C78" s="15"/>
      <c r="D78" s="87"/>
      <c r="E78" s="87"/>
      <c r="F78" s="46"/>
      <c r="G78" s="56"/>
      <c r="H78" s="56">
        <f>SUM(G79:G84)</f>
        <v>31500020.399999999</v>
      </c>
    </row>
    <row r="79" spans="1:8" ht="15.75" customHeight="1" x14ac:dyDescent="0.25">
      <c r="A79" s="9" t="s">
        <v>110</v>
      </c>
      <c r="B79" s="31" t="s">
        <v>41</v>
      </c>
      <c r="C79" s="31">
        <v>117</v>
      </c>
      <c r="D79" s="86" t="s">
        <v>42</v>
      </c>
      <c r="E79" s="86">
        <v>1.5</v>
      </c>
      <c r="F79" s="57">
        <v>5880000</v>
      </c>
      <c r="G79" s="53">
        <f>E79*F79</f>
        <v>8820000</v>
      </c>
      <c r="H79" s="53"/>
    </row>
    <row r="80" spans="1:8" ht="15.75" customHeight="1" x14ac:dyDescent="0.25">
      <c r="A80" s="9"/>
      <c r="B80" s="31" t="s">
        <v>45</v>
      </c>
      <c r="C80" s="31">
        <v>117</v>
      </c>
      <c r="D80" s="86" t="s">
        <v>43</v>
      </c>
      <c r="E80" s="86">
        <v>12.99</v>
      </c>
      <c r="F80" s="57">
        <v>931179</v>
      </c>
      <c r="G80" s="53">
        <f>E80*F80</f>
        <v>12096015.210000001</v>
      </c>
      <c r="H80" s="53"/>
    </row>
    <row r="81" spans="1:8" ht="15.75" customHeight="1" x14ac:dyDescent="0.25">
      <c r="A81" s="9"/>
      <c r="B81" s="31" t="s">
        <v>44</v>
      </c>
      <c r="C81" s="31">
        <v>117</v>
      </c>
      <c r="D81" s="86" t="s">
        <v>43</v>
      </c>
      <c r="E81" s="86">
        <v>12.99</v>
      </c>
      <c r="F81" s="57">
        <v>465589</v>
      </c>
      <c r="G81" s="53">
        <f>E81*F81</f>
        <v>6048001.1100000003</v>
      </c>
      <c r="H81" s="53"/>
    </row>
    <row r="82" spans="1:8" ht="15.75" customHeight="1" x14ac:dyDescent="0.25">
      <c r="B82" s="18" t="s">
        <v>52</v>
      </c>
      <c r="C82" s="18">
        <v>117</v>
      </c>
      <c r="D82" s="85" t="s">
        <v>43</v>
      </c>
      <c r="E82" s="85">
        <v>12.99</v>
      </c>
      <c r="F82" s="50">
        <v>349192</v>
      </c>
      <c r="G82" s="53">
        <f>E82*F82</f>
        <v>4536004.08</v>
      </c>
      <c r="H82" s="53"/>
    </row>
    <row r="84" spans="1:8" ht="15.75" customHeight="1" x14ac:dyDescent="0.25">
      <c r="A84" s="9"/>
    </row>
    <row r="85" spans="1:8" ht="15.75" customHeight="1" x14ac:dyDescent="0.25">
      <c r="A85" s="14" t="s">
        <v>19</v>
      </c>
      <c r="B85" s="15"/>
      <c r="C85" s="15"/>
      <c r="D85" s="87"/>
      <c r="E85" s="87"/>
      <c r="F85" s="46"/>
      <c r="G85" s="56"/>
      <c r="H85" s="56">
        <f>SUM(G86:G98)</f>
        <v>91793504.079999998</v>
      </c>
    </row>
    <row r="86" spans="1:8" s="64" customFormat="1" ht="15.75" customHeight="1" x14ac:dyDescent="0.25">
      <c r="A86" s="30" t="s">
        <v>37</v>
      </c>
      <c r="B86" s="18" t="s">
        <v>47</v>
      </c>
      <c r="C86" s="18">
        <v>117</v>
      </c>
      <c r="D86" s="86" t="s">
        <v>42</v>
      </c>
      <c r="E86" s="86">
        <v>3</v>
      </c>
      <c r="F86" s="57">
        <v>300000</v>
      </c>
      <c r="G86" s="63">
        <f>E86*F86</f>
        <v>900000</v>
      </c>
      <c r="H86" s="63"/>
    </row>
    <row r="87" spans="1:8" s="64" customFormat="1" ht="15.75" customHeight="1" x14ac:dyDescent="0.25">
      <c r="A87" s="30"/>
      <c r="B87" s="18" t="s">
        <v>50</v>
      </c>
      <c r="C87" s="18">
        <v>117</v>
      </c>
      <c r="D87" s="85" t="s">
        <v>42</v>
      </c>
      <c r="E87" s="85">
        <v>3</v>
      </c>
      <c r="F87" s="50">
        <v>150000</v>
      </c>
      <c r="G87" s="53">
        <f>E87*F87</f>
        <v>450000</v>
      </c>
      <c r="H87" s="53"/>
    </row>
    <row r="88" spans="1:8" ht="15.75" customHeight="1" x14ac:dyDescent="0.25">
      <c r="A88" s="9"/>
      <c r="B88" s="31" t="s">
        <v>46</v>
      </c>
      <c r="C88" s="31">
        <v>117</v>
      </c>
      <c r="D88" s="86" t="s">
        <v>10</v>
      </c>
      <c r="E88" s="86">
        <v>1</v>
      </c>
      <c r="F88" s="57">
        <v>68000000</v>
      </c>
      <c r="G88" s="53">
        <f t="shared" ref="G88:G97" si="9">E88*F88</f>
        <v>68000000</v>
      </c>
      <c r="H88" s="53"/>
    </row>
    <row r="89" spans="1:8" ht="15.75" customHeight="1" x14ac:dyDescent="0.25">
      <c r="A89" s="9"/>
      <c r="B89" s="31" t="s">
        <v>51</v>
      </c>
      <c r="C89" s="18">
        <v>117</v>
      </c>
      <c r="D89" s="85" t="s">
        <v>43</v>
      </c>
      <c r="E89" s="85">
        <v>12.99</v>
      </c>
      <c r="F89" s="50">
        <v>349192</v>
      </c>
      <c r="G89" s="53">
        <f t="shared" si="9"/>
        <v>4536004.08</v>
      </c>
      <c r="H89" s="53"/>
    </row>
    <row r="90" spans="1:8" s="64" customFormat="1" ht="15.75" customHeight="1" x14ac:dyDescent="0.25">
      <c r="A90" s="30" t="s">
        <v>55</v>
      </c>
      <c r="B90" s="18" t="s">
        <v>54</v>
      </c>
      <c r="C90" s="19">
        <v>118</v>
      </c>
      <c r="D90" s="86" t="s">
        <v>42</v>
      </c>
      <c r="E90" s="86">
        <v>3</v>
      </c>
      <c r="F90" s="57">
        <v>100000</v>
      </c>
      <c r="G90" s="53">
        <f t="shared" si="9"/>
        <v>300000</v>
      </c>
      <c r="H90" s="53"/>
    </row>
    <row r="91" spans="1:8" s="64" customFormat="1" ht="15.75" customHeight="1" x14ac:dyDescent="0.25">
      <c r="A91" s="30"/>
      <c r="B91" s="18" t="s">
        <v>56</v>
      </c>
      <c r="C91" s="19">
        <v>118</v>
      </c>
      <c r="D91" s="86" t="s">
        <v>42</v>
      </c>
      <c r="E91" s="86">
        <v>3</v>
      </c>
      <c r="F91" s="57">
        <v>200000</v>
      </c>
      <c r="G91" s="53">
        <f t="shared" si="9"/>
        <v>600000</v>
      </c>
      <c r="H91" s="53"/>
    </row>
    <row r="92" spans="1:8" s="64" customFormat="1" ht="15.75" customHeight="1" x14ac:dyDescent="0.25">
      <c r="A92" s="30"/>
      <c r="B92" s="19" t="s">
        <v>57</v>
      </c>
      <c r="C92" s="19">
        <v>118</v>
      </c>
      <c r="D92" s="86" t="s">
        <v>39</v>
      </c>
      <c r="E92" s="86">
        <v>156.5</v>
      </c>
      <c r="F92" s="57">
        <v>5000</v>
      </c>
      <c r="G92" s="53">
        <f t="shared" si="9"/>
        <v>782500</v>
      </c>
      <c r="H92" s="53"/>
    </row>
    <row r="93" spans="1:8" s="64" customFormat="1" ht="15.75" customHeight="1" x14ac:dyDescent="0.25">
      <c r="A93" s="30"/>
      <c r="B93" s="19" t="s">
        <v>60</v>
      </c>
      <c r="C93" s="19">
        <v>118</v>
      </c>
      <c r="D93" s="86" t="s">
        <v>42</v>
      </c>
      <c r="E93" s="86">
        <v>3</v>
      </c>
      <c r="F93" s="57">
        <v>200000</v>
      </c>
      <c r="G93" s="53">
        <f t="shared" si="9"/>
        <v>600000</v>
      </c>
      <c r="H93" s="53"/>
    </row>
    <row r="94" spans="1:8" s="64" customFormat="1" ht="15.75" customHeight="1" x14ac:dyDescent="0.25">
      <c r="A94" s="30"/>
      <c r="B94" s="31" t="s">
        <v>61</v>
      </c>
      <c r="C94" s="31">
        <v>118</v>
      </c>
      <c r="D94" s="86" t="s">
        <v>42</v>
      </c>
      <c r="E94" s="86">
        <v>3</v>
      </c>
      <c r="F94" s="57">
        <v>300000</v>
      </c>
      <c r="G94" s="53">
        <f t="shared" si="9"/>
        <v>900000</v>
      </c>
      <c r="H94" s="53"/>
    </row>
    <row r="95" spans="1:8" s="64" customFormat="1" ht="15.75" customHeight="1" x14ac:dyDescent="0.25">
      <c r="A95" s="30"/>
      <c r="B95" s="31" t="s">
        <v>65</v>
      </c>
      <c r="C95" s="31">
        <v>118</v>
      </c>
      <c r="D95" s="86" t="s">
        <v>42</v>
      </c>
      <c r="E95" s="86">
        <v>3</v>
      </c>
      <c r="F95" s="57">
        <v>300000</v>
      </c>
      <c r="G95" s="65">
        <f t="shared" si="9"/>
        <v>900000</v>
      </c>
      <c r="H95" s="65"/>
    </row>
    <row r="96" spans="1:8" s="64" customFormat="1" ht="15.75" customHeight="1" x14ac:dyDescent="0.25">
      <c r="A96" s="30"/>
      <c r="B96" s="31" t="s">
        <v>66</v>
      </c>
      <c r="C96" s="31">
        <v>118</v>
      </c>
      <c r="D96" s="86" t="s">
        <v>42</v>
      </c>
      <c r="E96" s="86">
        <v>3</v>
      </c>
      <c r="F96" s="57">
        <v>500000</v>
      </c>
      <c r="G96" s="65">
        <f t="shared" si="9"/>
        <v>1500000</v>
      </c>
      <c r="H96" s="65"/>
    </row>
    <row r="97" spans="1:8" s="64" customFormat="1" ht="15.75" customHeight="1" x14ac:dyDescent="0.25">
      <c r="A97" s="32" t="s">
        <v>67</v>
      </c>
      <c r="B97" s="31" t="s">
        <v>67</v>
      </c>
      <c r="C97" s="31">
        <v>118</v>
      </c>
      <c r="D97" s="86" t="s">
        <v>42</v>
      </c>
      <c r="E97" s="86">
        <v>3</v>
      </c>
      <c r="F97" s="57">
        <v>1500000</v>
      </c>
      <c r="G97" s="65">
        <f t="shared" si="9"/>
        <v>4500000</v>
      </c>
      <c r="H97" s="65"/>
    </row>
    <row r="98" spans="1:8" s="64" customFormat="1" ht="15.75" customHeight="1" x14ac:dyDescent="0.25">
      <c r="A98" s="31" t="s">
        <v>38</v>
      </c>
      <c r="B98" s="31" t="s">
        <v>49</v>
      </c>
      <c r="C98" s="31">
        <v>119</v>
      </c>
      <c r="D98" s="86" t="s">
        <v>39</v>
      </c>
      <c r="E98" s="86">
        <v>156.5</v>
      </c>
      <c r="F98" s="57">
        <f>50000</f>
        <v>50000</v>
      </c>
      <c r="G98" s="65">
        <f>E98*F98</f>
        <v>7825000</v>
      </c>
      <c r="H98" s="65"/>
    </row>
    <row r="99" spans="1:8" ht="15.75" customHeight="1" x14ac:dyDescent="0.25">
      <c r="A99" s="28" t="s">
        <v>20</v>
      </c>
      <c r="B99" s="27"/>
      <c r="C99" s="27"/>
      <c r="D99" s="88"/>
      <c r="E99" s="88"/>
      <c r="F99" s="69"/>
      <c r="G99" s="70"/>
      <c r="H99" s="70">
        <f>SUM(G100:G104)</f>
        <v>1550000</v>
      </c>
    </row>
    <row r="100" spans="1:8" ht="15.75" customHeight="1" x14ac:dyDescent="0.25">
      <c r="A100" s="9" t="s">
        <v>64</v>
      </c>
      <c r="B100" s="19" t="s">
        <v>48</v>
      </c>
      <c r="C100" s="19">
        <v>119</v>
      </c>
      <c r="D100" s="85" t="s">
        <v>42</v>
      </c>
      <c r="E100" s="85">
        <v>3</v>
      </c>
      <c r="F100" s="50">
        <v>100000</v>
      </c>
      <c r="G100" s="53">
        <f>E100*F100</f>
        <v>300000</v>
      </c>
      <c r="H100" s="53"/>
    </row>
    <row r="101" spans="1:8" ht="15.75" customHeight="1" x14ac:dyDescent="0.25">
      <c r="A101" s="9"/>
      <c r="B101" s="19" t="s">
        <v>63</v>
      </c>
      <c r="C101" s="19">
        <v>118</v>
      </c>
      <c r="D101" s="85" t="s">
        <v>42</v>
      </c>
      <c r="E101" s="85">
        <v>3</v>
      </c>
      <c r="F101" s="50">
        <v>150000</v>
      </c>
      <c r="G101" s="53">
        <f t="shared" ref="G101:G104" si="10">E101*F101</f>
        <v>450000</v>
      </c>
      <c r="H101" s="53"/>
    </row>
    <row r="102" spans="1:8" ht="15.75" customHeight="1" x14ac:dyDescent="0.25">
      <c r="A102" s="9"/>
      <c r="B102" s="19" t="s">
        <v>85</v>
      </c>
      <c r="C102" s="19">
        <v>115</v>
      </c>
      <c r="D102" s="85" t="s">
        <v>71</v>
      </c>
      <c r="E102" s="85">
        <v>2</v>
      </c>
      <c r="F102" s="50">
        <v>250000</v>
      </c>
      <c r="G102" s="53">
        <f t="shared" si="10"/>
        <v>500000</v>
      </c>
      <c r="H102" s="53"/>
    </row>
    <row r="103" spans="1:8" ht="15.75" customHeight="1" x14ac:dyDescent="0.25">
      <c r="A103" s="9"/>
      <c r="B103" s="19" t="s">
        <v>86</v>
      </c>
      <c r="C103" s="19">
        <v>115</v>
      </c>
      <c r="D103" s="85" t="s">
        <v>42</v>
      </c>
      <c r="E103" s="85">
        <v>3</v>
      </c>
      <c r="F103" s="50">
        <v>100000</v>
      </c>
      <c r="G103" s="53">
        <f t="shared" si="10"/>
        <v>300000</v>
      </c>
      <c r="H103" s="53"/>
    </row>
    <row r="104" spans="1:8" ht="15.75" customHeight="1" x14ac:dyDescent="0.25">
      <c r="A104" s="9"/>
      <c r="B104" s="19"/>
      <c r="C104" s="19"/>
      <c r="D104" s="85"/>
      <c r="E104" s="85"/>
      <c r="F104" s="50"/>
      <c r="G104" s="53">
        <f t="shared" si="10"/>
        <v>0</v>
      </c>
      <c r="H104" s="53"/>
    </row>
    <row r="105" spans="1:8" ht="15.75" customHeight="1" x14ac:dyDescent="0.25">
      <c r="A105" s="11" t="s">
        <v>21</v>
      </c>
      <c r="B105" s="20"/>
      <c r="C105" s="20"/>
      <c r="D105" s="87"/>
      <c r="E105" s="87"/>
      <c r="F105" s="46"/>
      <c r="G105" s="56"/>
      <c r="H105" s="56"/>
    </row>
    <row r="106" spans="1:8" ht="15.75" customHeight="1" x14ac:dyDescent="0.25">
      <c r="A106" s="13"/>
      <c r="B106" s="18"/>
      <c r="C106" s="18"/>
      <c r="D106" s="85"/>
      <c r="E106" s="85"/>
      <c r="F106" s="50"/>
      <c r="G106" s="53"/>
      <c r="H106" s="53"/>
    </row>
    <row r="107" spans="1:8" ht="15.75" customHeight="1" x14ac:dyDescent="0.25">
      <c r="A107" s="11" t="s">
        <v>6</v>
      </c>
      <c r="B107" s="15"/>
      <c r="C107" s="15"/>
      <c r="D107" s="89"/>
      <c r="E107" s="89"/>
      <c r="F107" s="75"/>
      <c r="G107" s="56">
        <f>SUM(G1:G106)</f>
        <v>288117210.13</v>
      </c>
      <c r="H107" s="56"/>
    </row>
    <row r="108" spans="1:8" ht="15.75" customHeight="1" thickBot="1" x14ac:dyDescent="0.3"/>
    <row r="109" spans="1:8" ht="15.75" customHeight="1" x14ac:dyDescent="0.25">
      <c r="A109" s="25"/>
      <c r="B109" s="22" t="s">
        <v>8</v>
      </c>
      <c r="C109" s="22"/>
      <c r="D109" s="90" t="s">
        <v>12</v>
      </c>
      <c r="E109" s="91"/>
      <c r="G109" s="62" t="s">
        <v>7</v>
      </c>
    </row>
    <row r="110" spans="1:8" ht="15.75" customHeight="1" x14ac:dyDescent="0.25">
      <c r="A110" s="12" t="s">
        <v>11</v>
      </c>
      <c r="B110" s="23" t="e">
        <f>#REF!</f>
        <v>#REF!</v>
      </c>
      <c r="C110" s="23"/>
      <c r="D110" s="92"/>
      <c r="E110" s="93"/>
    </row>
    <row r="111" spans="1:8" ht="15.75" customHeight="1" thickBot="1" x14ac:dyDescent="0.3">
      <c r="A111" s="26" t="s">
        <v>9</v>
      </c>
      <c r="B111" s="24" t="e">
        <f>SUM(#REF!)+#REF!</f>
        <v>#REF!</v>
      </c>
      <c r="C111" s="24"/>
      <c r="D111" s="94" t="e">
        <f>B111/B110</f>
        <v>#REF!</v>
      </c>
      <c r="E111" s="95"/>
    </row>
  </sheetData>
  <mergeCells count="2">
    <mergeCell ref="A78:B78"/>
    <mergeCell ref="A2:B2"/>
  </mergeCells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G10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zoomScaleNormal="100" workbookViewId="0">
      <pane xSplit="2" ySplit="1" topLeftCell="C31" activePane="bottomRight" state="frozen"/>
      <selection pane="topRight" activeCell="C1" sqref="C1"/>
      <selection pane="bottomLeft" activeCell="A2" sqref="A2"/>
      <selection pane="bottomRight" activeCell="B47" sqref="B47"/>
    </sheetView>
  </sheetViews>
  <sheetFormatPr defaultRowHeight="15.75" customHeight="1" x14ac:dyDescent="0.25"/>
  <cols>
    <col min="1" max="1" width="28.42578125" style="8" customWidth="1"/>
    <col min="2" max="2" width="26.140625" style="21" customWidth="1"/>
    <col min="3" max="3" width="12.85546875" style="21" customWidth="1"/>
    <col min="4" max="4" width="11.140625" style="60" customWidth="1"/>
    <col min="5" max="5" width="10.28515625" style="8" customWidth="1"/>
    <col min="6" max="6" width="16.7109375" style="61" customWidth="1"/>
    <col min="7" max="8" width="18" style="62" customWidth="1"/>
    <col min="9" max="9" width="15.85546875" style="58" customWidth="1"/>
    <col min="10" max="10" width="24" style="60" customWidth="1"/>
    <col min="11" max="1021" width="8.7109375" style="8" customWidth="1"/>
    <col min="1022" max="16384" width="9.140625" style="8"/>
  </cols>
  <sheetData>
    <row r="1" spans="1:14" ht="33.75" customHeight="1" x14ac:dyDescent="0.25">
      <c r="A1" s="37" t="s">
        <v>99</v>
      </c>
      <c r="B1" s="38" t="s">
        <v>13</v>
      </c>
      <c r="C1" s="38" t="s">
        <v>98</v>
      </c>
      <c r="D1" s="39" t="s">
        <v>14</v>
      </c>
      <c r="E1" s="39" t="s">
        <v>15</v>
      </c>
      <c r="F1" s="35" t="s">
        <v>40</v>
      </c>
      <c r="G1" s="35" t="s">
        <v>16</v>
      </c>
      <c r="H1" s="114" t="s">
        <v>174</v>
      </c>
      <c r="I1" s="34" t="s">
        <v>76</v>
      </c>
      <c r="J1" s="40" t="s">
        <v>83</v>
      </c>
    </row>
    <row r="2" spans="1:14" ht="15.75" customHeight="1" x14ac:dyDescent="0.25">
      <c r="A2" s="141" t="s">
        <v>18</v>
      </c>
      <c r="B2" s="141"/>
      <c r="C2" s="15"/>
      <c r="D2" s="54"/>
      <c r="E2" s="55"/>
      <c r="F2" s="46"/>
      <c r="G2" s="56"/>
      <c r="H2" s="56">
        <f>SUM(G3:G4)</f>
        <v>10500000</v>
      </c>
      <c r="I2" s="48"/>
      <c r="J2" s="104"/>
    </row>
    <row r="3" spans="1:14" ht="15.75" customHeight="1" x14ac:dyDescent="0.25">
      <c r="A3" s="98"/>
      <c r="B3" s="19" t="s">
        <v>178</v>
      </c>
      <c r="C3" s="19"/>
      <c r="D3" s="99" t="s">
        <v>71</v>
      </c>
      <c r="E3" s="100">
        <v>1</v>
      </c>
      <c r="F3" s="57">
        <v>5500000</v>
      </c>
      <c r="G3" s="101">
        <f>E3*F3</f>
        <v>5500000</v>
      </c>
      <c r="H3" s="101"/>
      <c r="I3" s="102" t="s">
        <v>91</v>
      </c>
      <c r="J3" s="105" t="s">
        <v>166</v>
      </c>
    </row>
    <row r="4" spans="1:14" ht="15.75" customHeight="1" x14ac:dyDescent="0.25">
      <c r="A4" s="98"/>
      <c r="B4" s="19" t="s">
        <v>168</v>
      </c>
      <c r="C4" s="19"/>
      <c r="D4" s="99" t="s">
        <v>71</v>
      </c>
      <c r="E4" s="100">
        <v>1</v>
      </c>
      <c r="F4" s="57">
        <v>5000000</v>
      </c>
      <c r="G4" s="101">
        <f>E4*F4</f>
        <v>5000000</v>
      </c>
      <c r="H4" s="101"/>
      <c r="I4" s="102" t="s">
        <v>91</v>
      </c>
      <c r="J4" s="105" t="s">
        <v>167</v>
      </c>
    </row>
    <row r="5" spans="1:14" ht="15.75" customHeight="1" x14ac:dyDescent="0.25">
      <c r="A5" s="14" t="s">
        <v>19</v>
      </c>
      <c r="B5" s="15"/>
      <c r="C5" s="15"/>
      <c r="D5" s="54"/>
      <c r="E5" s="55"/>
      <c r="F5" s="46"/>
      <c r="G5" s="56"/>
      <c r="H5" s="56">
        <f>SUM(G6:G12)</f>
        <v>32439600</v>
      </c>
      <c r="I5" s="48"/>
      <c r="J5" s="104"/>
    </row>
    <row r="6" spans="1:14" ht="15.75" customHeight="1" x14ac:dyDescent="0.25">
      <c r="A6" s="10" t="s">
        <v>36</v>
      </c>
      <c r="B6" s="19" t="s">
        <v>179</v>
      </c>
      <c r="C6" s="19"/>
      <c r="D6" s="99" t="s">
        <v>42</v>
      </c>
      <c r="E6" s="100">
        <v>11</v>
      </c>
      <c r="F6" s="57">
        <f>2000000/10</f>
        <v>200000</v>
      </c>
      <c r="G6" s="101">
        <f>E6*F6</f>
        <v>2200000</v>
      </c>
      <c r="H6" s="101"/>
      <c r="I6" s="103" t="s">
        <v>180</v>
      </c>
      <c r="J6" s="105" t="s">
        <v>119</v>
      </c>
    </row>
    <row r="7" spans="1:14" ht="15.75" customHeight="1" x14ac:dyDescent="0.25">
      <c r="A7" s="10"/>
      <c r="B7" s="19" t="s">
        <v>164</v>
      </c>
      <c r="C7" s="19"/>
      <c r="D7" s="99" t="s">
        <v>42</v>
      </c>
      <c r="E7" s="100">
        <v>11</v>
      </c>
      <c r="F7" s="57">
        <f>943000*0.2</f>
        <v>188600</v>
      </c>
      <c r="G7" s="101">
        <f>E7*F7</f>
        <v>2074600</v>
      </c>
      <c r="H7" s="101"/>
      <c r="I7" s="103" t="s">
        <v>180</v>
      </c>
      <c r="J7" s="105" t="s">
        <v>119</v>
      </c>
    </row>
    <row r="8" spans="1:14" ht="15.75" customHeight="1" x14ac:dyDescent="0.25">
      <c r="A8" s="9"/>
      <c r="B8" s="19" t="s">
        <v>165</v>
      </c>
      <c r="C8" s="19"/>
      <c r="D8" s="99" t="s">
        <v>42</v>
      </c>
      <c r="E8" s="100">
        <v>11</v>
      </c>
      <c r="F8" s="57">
        <f>150000*0.1</f>
        <v>15000</v>
      </c>
      <c r="G8" s="101">
        <f>E8*F8</f>
        <v>165000</v>
      </c>
      <c r="H8" s="101"/>
      <c r="I8" s="103" t="s">
        <v>180</v>
      </c>
      <c r="J8" s="105" t="s">
        <v>119</v>
      </c>
    </row>
    <row r="9" spans="1:14" ht="15.75" customHeight="1" x14ac:dyDescent="0.25">
      <c r="A9" s="9" t="s">
        <v>25</v>
      </c>
      <c r="B9" s="19" t="s">
        <v>23</v>
      </c>
      <c r="C9" s="19"/>
      <c r="D9" s="99" t="s">
        <v>190</v>
      </c>
      <c r="E9" s="29">
        <v>1</v>
      </c>
      <c r="F9" s="50">
        <v>25000000</v>
      </c>
      <c r="G9" s="101">
        <f t="shared" ref="G9:G21" si="0">E9*F9</f>
        <v>25000000</v>
      </c>
      <c r="H9" s="101"/>
      <c r="I9" s="103" t="s">
        <v>180</v>
      </c>
      <c r="J9" s="105" t="s">
        <v>119</v>
      </c>
      <c r="N9" s="66"/>
    </row>
    <row r="10" spans="1:14" ht="15.75" customHeight="1" x14ac:dyDescent="0.25">
      <c r="B10" s="100" t="s">
        <v>22</v>
      </c>
      <c r="C10" s="100"/>
      <c r="D10" s="99"/>
      <c r="E10" s="29"/>
      <c r="F10" s="50"/>
      <c r="G10" s="101"/>
      <c r="H10" s="101"/>
      <c r="I10" s="103" t="s">
        <v>180</v>
      </c>
      <c r="J10" s="105" t="s">
        <v>119</v>
      </c>
    </row>
    <row r="11" spans="1:14" ht="15.75" customHeight="1" x14ac:dyDescent="0.25">
      <c r="B11" s="100" t="s">
        <v>24</v>
      </c>
      <c r="C11" s="100"/>
      <c r="D11" s="99"/>
      <c r="E11" s="29"/>
      <c r="F11" s="50"/>
      <c r="G11" s="101"/>
      <c r="H11" s="101"/>
      <c r="I11" s="103" t="s">
        <v>180</v>
      </c>
      <c r="J11" s="105" t="s">
        <v>119</v>
      </c>
    </row>
    <row r="12" spans="1:14" ht="15.75" customHeight="1" x14ac:dyDescent="0.25">
      <c r="A12" s="9" t="s">
        <v>26</v>
      </c>
      <c r="B12" s="100" t="s">
        <v>27</v>
      </c>
      <c r="C12" s="100"/>
      <c r="D12" s="99" t="s">
        <v>71</v>
      </c>
      <c r="E12" s="29">
        <v>1</v>
      </c>
      <c r="F12" s="50">
        <v>3000000</v>
      </c>
      <c r="G12" s="101">
        <f t="shared" si="0"/>
        <v>3000000</v>
      </c>
      <c r="H12" s="101"/>
      <c r="I12" s="103" t="s">
        <v>180</v>
      </c>
      <c r="J12" s="105" t="s">
        <v>119</v>
      </c>
    </row>
    <row r="13" spans="1:14" ht="15.75" customHeight="1" x14ac:dyDescent="0.25">
      <c r="A13" s="28" t="s">
        <v>28</v>
      </c>
      <c r="B13" s="27"/>
      <c r="C13" s="27"/>
      <c r="D13" s="67"/>
      <c r="E13" s="68"/>
      <c r="F13" s="69"/>
      <c r="G13" s="69"/>
      <c r="H13" s="115">
        <f>SUM(G14:G21)</f>
        <v>5180000</v>
      </c>
      <c r="I13" s="71"/>
      <c r="J13" s="106"/>
    </row>
    <row r="14" spans="1:14" ht="15.75" customHeight="1" x14ac:dyDescent="0.25">
      <c r="B14" s="29" t="s">
        <v>29</v>
      </c>
      <c r="C14" s="29"/>
      <c r="D14" s="52" t="s">
        <v>71</v>
      </c>
      <c r="E14" s="29">
        <v>50</v>
      </c>
      <c r="F14" s="50">
        <v>21000</v>
      </c>
      <c r="G14" s="101">
        <f t="shared" si="0"/>
        <v>1050000</v>
      </c>
      <c r="H14" s="101"/>
      <c r="I14" s="45" t="s">
        <v>91</v>
      </c>
      <c r="J14" s="72" t="s">
        <v>119</v>
      </c>
    </row>
    <row r="15" spans="1:14" ht="15.75" customHeight="1" x14ac:dyDescent="0.25">
      <c r="A15" s="9"/>
      <c r="B15" s="19" t="s">
        <v>30</v>
      </c>
      <c r="C15" s="19"/>
      <c r="D15" s="52" t="s">
        <v>71</v>
      </c>
      <c r="E15" s="29">
        <v>12</v>
      </c>
      <c r="F15" s="50">
        <v>138000</v>
      </c>
      <c r="G15" s="101">
        <f t="shared" si="0"/>
        <v>1656000</v>
      </c>
      <c r="H15" s="101"/>
      <c r="I15" s="45" t="s">
        <v>91</v>
      </c>
      <c r="J15" s="72" t="s">
        <v>119</v>
      </c>
    </row>
    <row r="16" spans="1:14" ht="15.75" customHeight="1" x14ac:dyDescent="0.25">
      <c r="A16" s="9"/>
      <c r="B16" s="19" t="s">
        <v>31</v>
      </c>
      <c r="C16" s="19"/>
      <c r="D16" s="52" t="s">
        <v>71</v>
      </c>
      <c r="E16" s="29">
        <v>3</v>
      </c>
      <c r="F16" s="113">
        <v>145000</v>
      </c>
      <c r="G16" s="101">
        <f t="shared" si="0"/>
        <v>435000</v>
      </c>
      <c r="H16" s="101"/>
      <c r="I16" s="45" t="s">
        <v>91</v>
      </c>
      <c r="J16" s="72" t="s">
        <v>119</v>
      </c>
    </row>
    <row r="17" spans="1:10" ht="15.75" customHeight="1" x14ac:dyDescent="0.25">
      <c r="A17" s="9"/>
      <c r="B17" s="19" t="s">
        <v>32</v>
      </c>
      <c r="C17" s="19"/>
      <c r="D17" s="52" t="s">
        <v>71</v>
      </c>
      <c r="E17" s="29">
        <v>2</v>
      </c>
      <c r="F17" s="113">
        <v>175000</v>
      </c>
      <c r="G17" s="101">
        <f t="shared" si="0"/>
        <v>350000</v>
      </c>
      <c r="H17" s="101"/>
      <c r="I17" s="45" t="s">
        <v>91</v>
      </c>
      <c r="J17" s="72" t="s">
        <v>119</v>
      </c>
    </row>
    <row r="18" spans="1:10" ht="15.75" customHeight="1" x14ac:dyDescent="0.25">
      <c r="A18" s="9"/>
      <c r="B18" s="19" t="s">
        <v>122</v>
      </c>
      <c r="C18" s="19"/>
      <c r="D18" s="52" t="s">
        <v>71</v>
      </c>
      <c r="E18" s="29">
        <v>1</v>
      </c>
      <c r="F18" s="113">
        <v>630000</v>
      </c>
      <c r="G18" s="101">
        <f t="shared" si="0"/>
        <v>630000</v>
      </c>
      <c r="H18" s="101"/>
      <c r="I18" s="45" t="s">
        <v>91</v>
      </c>
      <c r="J18" s="72" t="s">
        <v>119</v>
      </c>
    </row>
    <row r="19" spans="1:10" ht="15.75" customHeight="1" x14ac:dyDescent="0.25">
      <c r="A19" s="9"/>
      <c r="B19" s="19" t="s">
        <v>33</v>
      </c>
      <c r="C19" s="19"/>
      <c r="D19" s="52" t="s">
        <v>71</v>
      </c>
      <c r="E19" s="29">
        <v>1</v>
      </c>
      <c r="F19" s="113">
        <v>359000</v>
      </c>
      <c r="G19" s="101">
        <f t="shared" si="0"/>
        <v>359000</v>
      </c>
      <c r="H19" s="101"/>
      <c r="I19" s="45" t="s">
        <v>91</v>
      </c>
      <c r="J19" s="72" t="s">
        <v>119</v>
      </c>
    </row>
    <row r="20" spans="1:10" ht="15.75" customHeight="1" x14ac:dyDescent="0.25">
      <c r="A20" s="9"/>
      <c r="B20" s="19" t="s">
        <v>35</v>
      </c>
      <c r="C20" s="19"/>
      <c r="D20" s="52" t="s">
        <v>71</v>
      </c>
      <c r="E20" s="29">
        <v>1</v>
      </c>
      <c r="F20" s="113">
        <v>400000</v>
      </c>
      <c r="G20" s="101">
        <f t="shared" si="0"/>
        <v>400000</v>
      </c>
      <c r="H20" s="101"/>
      <c r="I20" s="45" t="s">
        <v>91</v>
      </c>
      <c r="J20" s="72" t="s">
        <v>119</v>
      </c>
    </row>
    <row r="21" spans="1:10" ht="15.75" customHeight="1" x14ac:dyDescent="0.25">
      <c r="A21" s="9"/>
      <c r="B21" s="19" t="s">
        <v>34</v>
      </c>
      <c r="C21" s="19"/>
      <c r="D21" s="52" t="s">
        <v>71</v>
      </c>
      <c r="E21" s="29">
        <v>3</v>
      </c>
      <c r="F21" s="113">
        <v>100000</v>
      </c>
      <c r="G21" s="101">
        <f t="shared" si="0"/>
        <v>300000</v>
      </c>
      <c r="H21" s="101"/>
      <c r="I21" s="45" t="s">
        <v>91</v>
      </c>
      <c r="J21" s="72" t="s">
        <v>119</v>
      </c>
    </row>
    <row r="22" spans="1:10" s="129" customFormat="1" ht="15.75" customHeight="1" x14ac:dyDescent="0.25">
      <c r="A22" s="122" t="s">
        <v>188</v>
      </c>
      <c r="B22" s="123"/>
      <c r="C22" s="123"/>
      <c r="D22" s="124"/>
      <c r="E22" s="125"/>
      <c r="F22" s="126"/>
      <c r="G22" s="70"/>
      <c r="H22" s="70">
        <f>G23</f>
        <v>41325399.562780008</v>
      </c>
      <c r="I22" s="127"/>
      <c r="J22" s="128"/>
    </row>
    <row r="23" spans="1:10" s="135" customFormat="1" ht="15.75" customHeight="1" x14ac:dyDescent="0.25">
      <c r="A23" s="130"/>
      <c r="B23" s="31" t="s">
        <v>170</v>
      </c>
      <c r="C23" s="31"/>
      <c r="D23" s="131"/>
      <c r="E23" s="132"/>
      <c r="F23" s="133"/>
      <c r="G23" s="65">
        <f>CostosDeJapon!H110*0.19</f>
        <v>41325399.562780008</v>
      </c>
      <c r="H23" s="65"/>
      <c r="I23" s="103" t="s">
        <v>180</v>
      </c>
      <c r="J23" s="134" t="s">
        <v>119</v>
      </c>
    </row>
    <row r="24" spans="1:10" ht="15.75" customHeight="1" x14ac:dyDescent="0.25">
      <c r="A24" s="11" t="s">
        <v>6</v>
      </c>
      <c r="B24" s="15"/>
      <c r="C24" s="15"/>
      <c r="D24" s="73"/>
      <c r="E24" s="74"/>
      <c r="F24" s="75"/>
      <c r="G24" s="56">
        <f>SUM(G1:G23)</f>
        <v>89444999.562780008</v>
      </c>
      <c r="H24" s="56"/>
      <c r="I24" s="76"/>
      <c r="J24" s="107"/>
    </row>
  </sheetData>
  <mergeCells count="1">
    <mergeCell ref="A2:B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Overall Info</vt:lpstr>
      <vt:lpstr>Total</vt:lpstr>
      <vt:lpstr>CostosDeJapon</vt:lpstr>
      <vt:lpstr>Contractor</vt:lpstr>
      <vt:lpstr>Contrapartida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Vera Lacey Krylova</dc:creator>
  <dc:description/>
  <cp:lastModifiedBy>Vera Lacey Krylova</cp:lastModifiedBy>
  <cp:revision>2</cp:revision>
  <cp:lastPrinted>2017-08-29T19:13:52Z</cp:lastPrinted>
  <dcterms:created xsi:type="dcterms:W3CDTF">2013-02-03T01:47:01Z</dcterms:created>
  <dcterms:modified xsi:type="dcterms:W3CDTF">2018-05-29T17:03:54Z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